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eplat\Documents\LP Public Health Authority\"/>
    </mc:Choice>
  </mc:AlternateContent>
  <xr:revisionPtr revIDLastSave="0" documentId="13_ncr:40009_{D1E5994D-09A2-4D1C-BD0F-35FA7BBE20DB}" xr6:coauthVersionLast="47" xr6:coauthVersionMax="47" xr10:uidLastSave="{00000000-0000-0000-0000-000000000000}"/>
  <bookViews>
    <workbookView xWindow="14303" yWindow="-98" windowWidth="28995" windowHeight="15796"/>
  </bookViews>
  <sheets>
    <sheet name="Summary Data" sheetId="1" r:id="rId1"/>
    <sheet name="Statistical Data" sheetId="3" r:id="rId2"/>
  </sheets>
  <calcPr calcId="0"/>
</workbook>
</file>

<file path=xl/calcChain.xml><?xml version="1.0" encoding="utf-8"?>
<calcChain xmlns="http://schemas.openxmlformats.org/spreadsheetml/2006/main">
  <c r="I2" i="1" l="1"/>
  <c r="I3" i="1"/>
  <c r="Q3" i="1"/>
  <c r="AS3" i="1"/>
  <c r="I4" i="1"/>
  <c r="Q4" i="1"/>
  <c r="AC4" i="1"/>
  <c r="AK4" i="1"/>
  <c r="I5" i="1"/>
  <c r="Q5" i="1"/>
  <c r="AS5" i="1"/>
  <c r="I6" i="1"/>
  <c r="Q6" i="1"/>
  <c r="AC6" i="1"/>
  <c r="AK6" i="1"/>
  <c r="I7" i="1"/>
  <c r="Q7" i="1"/>
  <c r="AS7" i="1"/>
  <c r="I8" i="1"/>
  <c r="Q8" i="1"/>
  <c r="AC8" i="1"/>
  <c r="AK8" i="1"/>
  <c r="AS8" i="1"/>
  <c r="I9" i="1"/>
  <c r="Q9" i="1"/>
  <c r="AC9" i="1"/>
  <c r="AK9" i="1"/>
  <c r="I10" i="1"/>
  <c r="Q10" i="1"/>
  <c r="AC10" i="1"/>
  <c r="AK10" i="1"/>
  <c r="AS10" i="1"/>
  <c r="I11" i="1"/>
  <c r="Q11" i="1"/>
  <c r="AC11" i="1"/>
  <c r="AK11" i="1"/>
  <c r="AS11" i="1"/>
  <c r="I12" i="1"/>
  <c r="Q12" i="1"/>
  <c r="AC12" i="1"/>
  <c r="AK12" i="1"/>
  <c r="AS12" i="1"/>
  <c r="I13" i="1"/>
  <c r="Q13" i="1"/>
  <c r="AS13" i="1"/>
  <c r="I14" i="1"/>
  <c r="Q14" i="1"/>
  <c r="AS14" i="1"/>
  <c r="I15" i="1"/>
  <c r="Q15" i="1"/>
  <c r="AC15" i="1"/>
  <c r="AK15" i="1"/>
  <c r="I16" i="1"/>
  <c r="Q16" i="1"/>
  <c r="AC16" i="1"/>
  <c r="AK16" i="1"/>
  <c r="I17" i="1"/>
  <c r="Q17" i="1"/>
  <c r="AC17" i="1"/>
  <c r="AK17" i="1"/>
  <c r="AS17" i="1"/>
  <c r="I18" i="1"/>
  <c r="Q18" i="1"/>
  <c r="AC18" i="1"/>
  <c r="AK18" i="1"/>
  <c r="AS18" i="1"/>
  <c r="I19" i="1"/>
  <c r="Q19" i="1"/>
  <c r="AS19" i="1"/>
  <c r="I20" i="1"/>
  <c r="Q20" i="1"/>
  <c r="AC20" i="1"/>
  <c r="AK20" i="1"/>
  <c r="AS20" i="1"/>
  <c r="I21" i="1"/>
  <c r="Q21" i="1"/>
  <c r="AC21" i="1"/>
  <c r="AK21" i="1"/>
  <c r="AS21" i="1"/>
  <c r="I22" i="1"/>
  <c r="Q22" i="1"/>
  <c r="AC22" i="1"/>
  <c r="AK22" i="1"/>
  <c r="AS22" i="1"/>
  <c r="I23" i="1"/>
  <c r="Q23" i="1"/>
  <c r="AK23" i="1"/>
  <c r="I24" i="1"/>
  <c r="Q24" i="1"/>
  <c r="AS24" i="1"/>
  <c r="I25" i="1"/>
  <c r="Q25" i="1"/>
  <c r="AK25" i="1"/>
  <c r="I26" i="1"/>
  <c r="Q26" i="1"/>
  <c r="AS26" i="1"/>
  <c r="I27" i="1"/>
  <c r="I28" i="1"/>
  <c r="Q28" i="1"/>
  <c r="AC28" i="1"/>
  <c r="I29" i="1"/>
  <c r="Q29" i="1"/>
  <c r="AC29" i="1"/>
  <c r="I30" i="1"/>
  <c r="Q30" i="1"/>
  <c r="AK30" i="1"/>
  <c r="AS30" i="1"/>
  <c r="I31" i="1"/>
  <c r="Q31" i="1"/>
  <c r="AC31" i="1"/>
  <c r="AK31" i="1"/>
  <c r="AS31" i="1"/>
  <c r="I32" i="1"/>
  <c r="Q32" i="1"/>
  <c r="AC32" i="1"/>
  <c r="I33" i="1"/>
  <c r="Q33" i="1"/>
  <c r="AC33" i="1"/>
  <c r="I34" i="1"/>
  <c r="Q34" i="1"/>
  <c r="AC34" i="1"/>
  <c r="AK34" i="1"/>
  <c r="AS34" i="1"/>
  <c r="I35" i="1"/>
  <c r="Q35" i="1"/>
  <c r="AK35" i="1"/>
  <c r="AS35" i="1"/>
  <c r="I36" i="1"/>
  <c r="Q36" i="1"/>
  <c r="AC36" i="1"/>
  <c r="AK36" i="1"/>
  <c r="AS36" i="1"/>
  <c r="I37" i="1"/>
  <c r="Q37" i="1"/>
  <c r="AC37" i="1"/>
  <c r="AK37" i="1"/>
  <c r="AS37" i="1"/>
  <c r="I38" i="1"/>
  <c r="Q38" i="1"/>
  <c r="AK38" i="1"/>
  <c r="I39" i="1"/>
  <c r="Q39" i="1"/>
  <c r="AC39" i="1"/>
  <c r="AK39" i="1"/>
  <c r="AS39" i="1"/>
  <c r="I40" i="1"/>
  <c r="I41" i="1"/>
  <c r="Q41" i="1"/>
  <c r="AC41" i="1"/>
  <c r="I42" i="1"/>
  <c r="Q42" i="1"/>
  <c r="AC42" i="1"/>
  <c r="I43" i="1"/>
  <c r="Q43" i="1"/>
  <c r="AC43" i="1"/>
  <c r="I44" i="1"/>
  <c r="Q44" i="1"/>
  <c r="AC44" i="1"/>
  <c r="I45" i="1"/>
  <c r="Q45" i="1"/>
  <c r="AC45" i="1"/>
  <c r="AK45" i="1"/>
  <c r="AS45" i="1"/>
  <c r="I46" i="1"/>
  <c r="Q46" i="1"/>
  <c r="AC46" i="1"/>
  <c r="I47" i="1"/>
  <c r="Q47" i="1"/>
  <c r="AC47" i="1"/>
  <c r="I48" i="1"/>
  <c r="Q48" i="1"/>
  <c r="AC48" i="1"/>
  <c r="AS48" i="1"/>
  <c r="I49" i="1"/>
  <c r="Q49" i="1"/>
  <c r="AC49" i="1"/>
  <c r="AS49" i="1"/>
  <c r="I50" i="1"/>
  <c r="Q50" i="1"/>
  <c r="AC50" i="1"/>
  <c r="AS50" i="1"/>
  <c r="I51" i="1"/>
  <c r="Q51" i="1"/>
  <c r="AC51" i="1"/>
  <c r="I52" i="1"/>
  <c r="Q52" i="1"/>
  <c r="AC52" i="1"/>
  <c r="I53" i="1"/>
  <c r="Q53" i="1"/>
  <c r="AC53" i="1"/>
  <c r="I54" i="1"/>
  <c r="Q54" i="1"/>
  <c r="AC54" i="1"/>
  <c r="I55" i="1"/>
  <c r="Q55" i="1"/>
  <c r="AC55" i="1"/>
  <c r="AS55" i="1"/>
  <c r="I56" i="1"/>
  <c r="Q56" i="1"/>
  <c r="AC56" i="1"/>
  <c r="AK56" i="1"/>
  <c r="AS56" i="1"/>
  <c r="I57" i="1"/>
  <c r="Q57" i="1"/>
  <c r="AS57" i="1"/>
  <c r="I58" i="1"/>
  <c r="Q58" i="1"/>
  <c r="AC58" i="1"/>
  <c r="I59" i="1"/>
  <c r="Q59" i="1"/>
  <c r="AC59" i="1"/>
  <c r="I60" i="1"/>
  <c r="Q60" i="1"/>
  <c r="AS60" i="1"/>
  <c r="I61" i="1"/>
  <c r="Q61" i="1"/>
  <c r="AC61" i="1"/>
  <c r="AK61" i="1"/>
  <c r="AS61" i="1"/>
  <c r="I62" i="1"/>
  <c r="Q62" i="1"/>
  <c r="AC62" i="1"/>
  <c r="I63" i="1"/>
  <c r="Q63" i="1"/>
  <c r="AC63" i="1"/>
  <c r="I64" i="1"/>
  <c r="Q64" i="1"/>
  <c r="AC64" i="1"/>
  <c r="AK64" i="1"/>
  <c r="AS64" i="1"/>
  <c r="I65" i="1"/>
  <c r="Q65" i="1"/>
  <c r="AC65" i="1"/>
  <c r="AK65" i="1"/>
  <c r="AS65" i="1"/>
  <c r="I66" i="1"/>
  <c r="Q66" i="1"/>
  <c r="AC66" i="1"/>
  <c r="I67" i="1"/>
  <c r="Q67" i="1"/>
  <c r="AS67" i="1"/>
  <c r="I68" i="1"/>
  <c r="Q68" i="1"/>
  <c r="AS68" i="1"/>
  <c r="I69" i="1"/>
  <c r="Q69" i="1"/>
  <c r="AC69" i="1"/>
  <c r="AK69" i="1"/>
  <c r="AS69" i="1"/>
  <c r="I70" i="1"/>
  <c r="Q70" i="1"/>
  <c r="AC70" i="1"/>
  <c r="I71" i="1"/>
  <c r="Q71" i="1"/>
  <c r="AC71" i="1"/>
  <c r="AK71" i="1"/>
  <c r="AS71" i="1"/>
  <c r="I72" i="1"/>
  <c r="Q72" i="1"/>
  <c r="AS72" i="1"/>
  <c r="I73" i="1"/>
  <c r="Q73" i="1"/>
  <c r="AS73" i="1"/>
  <c r="I74" i="1"/>
  <c r="Q74" i="1"/>
  <c r="AC74" i="1"/>
  <c r="AK74" i="1"/>
  <c r="AS74" i="1"/>
  <c r="I75" i="1"/>
  <c r="Q75" i="1"/>
  <c r="AC75" i="1"/>
  <c r="AK75" i="1"/>
  <c r="AS75" i="1"/>
  <c r="I76" i="1"/>
  <c r="Q76" i="1"/>
  <c r="AC76" i="1"/>
  <c r="AK76" i="1"/>
  <c r="AS76" i="1"/>
  <c r="I77" i="1"/>
  <c r="Q77" i="1"/>
  <c r="AC77" i="1"/>
  <c r="AK77" i="1"/>
  <c r="AS77" i="1"/>
  <c r="I78" i="1"/>
  <c r="Q78" i="1"/>
  <c r="AC78" i="1"/>
  <c r="I79" i="1"/>
  <c r="Q79" i="1"/>
  <c r="AC79" i="1"/>
  <c r="I80" i="1"/>
  <c r="I81" i="1"/>
  <c r="Q81" i="1"/>
  <c r="AC81" i="1"/>
  <c r="I82" i="1"/>
  <c r="Q82" i="1"/>
  <c r="AC82" i="1"/>
  <c r="AK82" i="1"/>
  <c r="AS82" i="1"/>
  <c r="I83" i="1"/>
  <c r="Q83" i="1"/>
  <c r="AC83" i="1"/>
  <c r="I84" i="1"/>
  <c r="Q84" i="1"/>
  <c r="AC84" i="1"/>
  <c r="I85" i="1"/>
  <c r="Q85" i="1"/>
  <c r="AC85" i="1"/>
  <c r="I86" i="1"/>
  <c r="Q86" i="1"/>
  <c r="AC86" i="1"/>
  <c r="AK86" i="1"/>
  <c r="AS86" i="1"/>
  <c r="I87" i="1"/>
  <c r="Q87" i="1"/>
  <c r="AC87" i="1"/>
  <c r="AK87" i="1"/>
  <c r="AS87" i="1"/>
  <c r="I88" i="1"/>
  <c r="Q88" i="1"/>
  <c r="AC88" i="1"/>
  <c r="AK88" i="1"/>
  <c r="AS88" i="1"/>
  <c r="I89" i="1"/>
  <c r="I90" i="1"/>
  <c r="Q90" i="1"/>
  <c r="AC90" i="1"/>
  <c r="AK90" i="1"/>
  <c r="AS90" i="1"/>
  <c r="I91" i="1"/>
  <c r="Q91" i="1"/>
  <c r="AC91" i="1"/>
  <c r="AK91" i="1"/>
  <c r="AS91" i="1"/>
  <c r="I92" i="1"/>
  <c r="Q92" i="1"/>
  <c r="AS92" i="1"/>
  <c r="I93" i="1"/>
  <c r="Q93" i="1"/>
  <c r="AC93" i="1"/>
  <c r="AK93" i="1"/>
  <c r="AS93" i="1"/>
  <c r="I94" i="1"/>
  <c r="Q94" i="1"/>
  <c r="AC94" i="1"/>
  <c r="AK94" i="1"/>
  <c r="AS94" i="1"/>
  <c r="I95" i="1"/>
  <c r="Q95" i="1"/>
  <c r="AS95" i="1"/>
  <c r="I96" i="1"/>
  <c r="Q96" i="1"/>
  <c r="AC96" i="1"/>
  <c r="AK96" i="1"/>
  <c r="AS96" i="1"/>
  <c r="I97" i="1"/>
  <c r="Q97" i="1"/>
  <c r="AK97" i="1"/>
  <c r="AS97" i="1"/>
  <c r="I98" i="1"/>
  <c r="I99" i="1"/>
  <c r="Q99" i="1"/>
  <c r="AC99" i="1"/>
  <c r="I100" i="1"/>
  <c r="Q100" i="1"/>
  <c r="AK100" i="1"/>
  <c r="I101" i="1"/>
  <c r="Q101" i="1"/>
  <c r="AK101" i="1"/>
  <c r="I102" i="1"/>
  <c r="Q102" i="1"/>
  <c r="AK102" i="1"/>
  <c r="I103" i="1"/>
  <c r="Q103" i="1"/>
  <c r="AK103" i="1"/>
  <c r="I104" i="1"/>
  <c r="Q104" i="1"/>
  <c r="AK104" i="1"/>
  <c r="I105" i="1"/>
  <c r="Q105" i="1"/>
  <c r="AC105" i="1"/>
  <c r="I106" i="1"/>
  <c r="Q106" i="1"/>
  <c r="AK106" i="1"/>
  <c r="I107" i="1"/>
  <c r="Q107" i="1"/>
  <c r="AK107" i="1"/>
  <c r="I108" i="1"/>
  <c r="Q108" i="1"/>
  <c r="AC108" i="1"/>
  <c r="AK108" i="1"/>
  <c r="AS108" i="1"/>
  <c r="I109" i="1"/>
  <c r="Q109" i="1"/>
  <c r="AK109" i="1"/>
  <c r="I110" i="1"/>
  <c r="Q110" i="1"/>
  <c r="AC110" i="1"/>
  <c r="AK110" i="1"/>
  <c r="AS110" i="1"/>
  <c r="I111" i="1"/>
  <c r="I112" i="1"/>
  <c r="Q112" i="1"/>
  <c r="AC112" i="1"/>
  <c r="I113" i="1"/>
  <c r="Q113" i="1"/>
  <c r="AC113" i="1"/>
  <c r="AS113" i="1"/>
  <c r="I114" i="1"/>
  <c r="Q114" i="1"/>
  <c r="AC114" i="1"/>
  <c r="I115" i="1"/>
  <c r="Q115" i="1"/>
  <c r="AC115" i="1"/>
  <c r="I116" i="1"/>
  <c r="Q116" i="1"/>
  <c r="AC116" i="1"/>
  <c r="I117" i="1"/>
  <c r="Q117" i="1"/>
  <c r="AC117" i="1"/>
  <c r="AK117" i="1"/>
  <c r="AS117" i="1"/>
  <c r="I118" i="1"/>
  <c r="Q118" i="1"/>
  <c r="AC118" i="1"/>
  <c r="I119" i="1"/>
  <c r="Q119" i="1"/>
  <c r="AC119" i="1"/>
  <c r="I120" i="1"/>
  <c r="Q120" i="1"/>
  <c r="AC120" i="1"/>
  <c r="I121" i="1"/>
  <c r="Q121" i="1"/>
  <c r="AC121" i="1"/>
  <c r="AK121" i="1"/>
  <c r="AS121" i="1"/>
  <c r="I122" i="1"/>
  <c r="Q122" i="1"/>
  <c r="AC122" i="1"/>
  <c r="AK122" i="1"/>
  <c r="AS122" i="1"/>
  <c r="I123" i="1"/>
  <c r="Q123" i="1"/>
  <c r="AC123" i="1"/>
  <c r="AK123" i="1"/>
  <c r="AS123" i="1"/>
  <c r="I124" i="1"/>
  <c r="Q124" i="1"/>
  <c r="AC124" i="1"/>
  <c r="I125" i="1"/>
  <c r="Q125" i="1"/>
  <c r="AC125" i="1"/>
  <c r="AS125" i="1"/>
  <c r="I126" i="1"/>
  <c r="Q126" i="1"/>
  <c r="AC126" i="1"/>
  <c r="I127" i="1"/>
  <c r="Q127" i="1"/>
  <c r="AC127" i="1"/>
  <c r="I128" i="1"/>
  <c r="Q128" i="1"/>
  <c r="AC128" i="1"/>
  <c r="I129" i="1"/>
  <c r="Q129" i="1"/>
  <c r="AC129" i="1"/>
  <c r="I130" i="1"/>
  <c r="Q130" i="1"/>
  <c r="AC130" i="1"/>
  <c r="I131" i="1"/>
  <c r="Q131" i="1"/>
  <c r="AC131" i="1"/>
  <c r="I132" i="1"/>
  <c r="Q132" i="1"/>
  <c r="AC132" i="1"/>
  <c r="I133" i="1"/>
  <c r="Q133" i="1"/>
  <c r="AC133" i="1"/>
  <c r="I134" i="1"/>
  <c r="I135" i="1"/>
  <c r="Q135" i="1"/>
  <c r="AK135" i="1"/>
  <c r="I136" i="1"/>
  <c r="Q136" i="1"/>
  <c r="AK136" i="1"/>
  <c r="AS136" i="1"/>
  <c r="I137" i="1"/>
  <c r="Q137" i="1"/>
  <c r="AK137" i="1"/>
  <c r="AS137" i="1"/>
  <c r="I138" i="1"/>
  <c r="I139" i="1"/>
  <c r="Q139" i="1"/>
  <c r="AC139" i="1"/>
  <c r="I140" i="1"/>
  <c r="Q140" i="1"/>
  <c r="AC140" i="1"/>
  <c r="AK140" i="1"/>
  <c r="I141" i="1"/>
  <c r="Q141" i="1"/>
  <c r="AC141" i="1"/>
  <c r="AK141" i="1"/>
  <c r="AS141" i="1"/>
  <c r="I142" i="1"/>
  <c r="Q142" i="1"/>
  <c r="AC142" i="1"/>
  <c r="AK142" i="1"/>
  <c r="I143" i="1"/>
  <c r="Q143" i="1"/>
  <c r="AC143" i="1"/>
  <c r="AK143" i="1"/>
  <c r="AS143" i="1"/>
  <c r="I144" i="1"/>
  <c r="Q144" i="1"/>
  <c r="AC144" i="1"/>
  <c r="AK144" i="1"/>
  <c r="I145" i="1"/>
  <c r="Q145" i="1"/>
  <c r="AK145" i="1"/>
  <c r="I146" i="1"/>
  <c r="Q146" i="1"/>
  <c r="AC146" i="1"/>
  <c r="AK146" i="1"/>
  <c r="I147" i="1"/>
  <c r="Q147" i="1"/>
  <c r="AK147" i="1"/>
  <c r="I148" i="1"/>
  <c r="Q148" i="1"/>
  <c r="AC148" i="1"/>
  <c r="AK148" i="1"/>
  <c r="AS148" i="1"/>
  <c r="I149" i="1"/>
  <c r="Q149" i="1"/>
  <c r="AK149" i="1"/>
  <c r="I150" i="1"/>
  <c r="Q150" i="1"/>
  <c r="AK150" i="1"/>
  <c r="I151" i="1"/>
  <c r="Q151" i="1"/>
  <c r="AK151" i="1"/>
  <c r="I152" i="1"/>
  <c r="Q152" i="1"/>
  <c r="AK152" i="1"/>
  <c r="I153" i="1"/>
  <c r="Q153" i="1"/>
  <c r="AC153" i="1"/>
  <c r="AK153" i="1"/>
  <c r="AS153" i="1"/>
  <c r="I154" i="1"/>
  <c r="Q154" i="1"/>
  <c r="AK154" i="1"/>
  <c r="I155" i="1"/>
  <c r="I156" i="1"/>
  <c r="Q156" i="1"/>
  <c r="AC156" i="1"/>
  <c r="I157" i="1"/>
  <c r="Q157" i="1"/>
  <c r="AC157" i="1"/>
  <c r="I158" i="1"/>
  <c r="Q158" i="1"/>
  <c r="AC158" i="1"/>
  <c r="I159" i="1"/>
  <c r="Q159" i="1"/>
  <c r="AC159" i="1"/>
  <c r="I160" i="1"/>
  <c r="Q160" i="1"/>
  <c r="AC160" i="1"/>
  <c r="AK160" i="1"/>
  <c r="AS160" i="1"/>
  <c r="I161" i="1"/>
  <c r="Q161" i="1"/>
  <c r="AC161" i="1"/>
  <c r="I162" i="1"/>
  <c r="Q162" i="1"/>
  <c r="AC162" i="1"/>
  <c r="I163" i="1"/>
  <c r="Q163" i="1"/>
  <c r="AC163" i="1"/>
  <c r="I164" i="1"/>
  <c r="Q164" i="1"/>
  <c r="AC164" i="1"/>
  <c r="I165" i="1"/>
  <c r="Q165" i="1"/>
  <c r="AK165" i="1"/>
  <c r="AS165" i="1"/>
  <c r="I166" i="1"/>
  <c r="Q166" i="1"/>
  <c r="AC166" i="1"/>
  <c r="AK166" i="1"/>
  <c r="AS166" i="1"/>
  <c r="I167" i="1"/>
  <c r="Q167" i="1"/>
  <c r="AK167" i="1"/>
  <c r="AS167" i="1"/>
  <c r="I168" i="1"/>
  <c r="Q168" i="1"/>
  <c r="AC168" i="1"/>
  <c r="AK168" i="1"/>
  <c r="AS168" i="1"/>
  <c r="I169" i="1"/>
  <c r="Q169" i="1"/>
  <c r="AC169" i="1"/>
  <c r="AK169" i="1"/>
  <c r="AS169" i="1"/>
  <c r="I170" i="1"/>
  <c r="Q170" i="1"/>
  <c r="AC170" i="1"/>
  <c r="AK170" i="1"/>
  <c r="AS170" i="1"/>
  <c r="I171" i="1"/>
  <c r="Q171" i="1"/>
  <c r="AK171" i="1"/>
  <c r="AS171" i="1"/>
  <c r="I172" i="1"/>
  <c r="Q172" i="1"/>
  <c r="AK172" i="1"/>
  <c r="AS172" i="1"/>
  <c r="I173" i="1"/>
  <c r="Q173" i="1"/>
  <c r="AC173" i="1"/>
  <c r="I174" i="1"/>
  <c r="Q174" i="1"/>
  <c r="AC174" i="1"/>
  <c r="AK174" i="1"/>
  <c r="AS174" i="1"/>
  <c r="I175" i="1"/>
  <c r="I176" i="1"/>
  <c r="Q176" i="1"/>
  <c r="AC176" i="1"/>
  <c r="I177" i="1"/>
  <c r="Q177" i="1"/>
  <c r="AC177" i="1"/>
  <c r="AS177" i="1"/>
  <c r="I178" i="1"/>
  <c r="Q178" i="1"/>
  <c r="AC178" i="1"/>
  <c r="I179" i="1"/>
  <c r="Q179" i="1"/>
  <c r="AC179" i="1"/>
  <c r="I180" i="1"/>
  <c r="Q180" i="1"/>
  <c r="AC180" i="1"/>
  <c r="AS180" i="1"/>
  <c r="I181" i="1"/>
  <c r="Q181" i="1"/>
  <c r="AC181" i="1"/>
  <c r="I182" i="1"/>
  <c r="Q182" i="1"/>
  <c r="AC182" i="1"/>
  <c r="I183" i="1"/>
  <c r="Q183" i="1"/>
  <c r="AC183" i="1"/>
  <c r="I184" i="1"/>
  <c r="Q184" i="1"/>
  <c r="AC184" i="1"/>
  <c r="AS184" i="1"/>
  <c r="I185" i="1"/>
  <c r="Q185" i="1"/>
  <c r="AC185" i="1"/>
  <c r="AS185" i="1"/>
  <c r="I186" i="1"/>
  <c r="Q186" i="1"/>
  <c r="AC186" i="1"/>
  <c r="AS186" i="1"/>
  <c r="I187" i="1"/>
  <c r="Q187" i="1"/>
  <c r="AC187" i="1"/>
  <c r="I188" i="1"/>
  <c r="Q188" i="1"/>
  <c r="AC188" i="1"/>
  <c r="AS188" i="1"/>
  <c r="I189" i="1"/>
  <c r="Q189" i="1"/>
  <c r="AC189" i="1"/>
  <c r="AS189" i="1"/>
  <c r="I190" i="1"/>
  <c r="Q190" i="1"/>
  <c r="AC190" i="1"/>
  <c r="AS190" i="1"/>
  <c r="I191" i="1"/>
  <c r="Q191" i="1"/>
  <c r="AC191" i="1"/>
  <c r="AS191" i="1"/>
  <c r="I192" i="1"/>
  <c r="Q192" i="1"/>
  <c r="AC192" i="1"/>
  <c r="AS192" i="1"/>
  <c r="I193" i="1"/>
  <c r="Q193" i="1"/>
  <c r="AC193" i="1"/>
  <c r="AS193" i="1"/>
  <c r="I194" i="1"/>
  <c r="Q194" i="1"/>
  <c r="AC194" i="1"/>
  <c r="AS194" i="1"/>
  <c r="I195" i="1"/>
  <c r="Q195" i="1"/>
  <c r="AC195" i="1"/>
  <c r="AS195" i="1"/>
  <c r="I196" i="1"/>
  <c r="Q196" i="1"/>
  <c r="AC196" i="1"/>
  <c r="AS196" i="1"/>
  <c r="I197" i="1"/>
  <c r="Q197" i="1"/>
  <c r="AC197" i="1"/>
  <c r="I198" i="1"/>
  <c r="Q198" i="1"/>
  <c r="AC198" i="1"/>
  <c r="AS198" i="1"/>
  <c r="I199" i="1"/>
  <c r="Q199" i="1"/>
  <c r="AC199" i="1"/>
  <c r="AS199" i="1"/>
  <c r="I200" i="1"/>
  <c r="Q200" i="1"/>
  <c r="AC200" i="1"/>
  <c r="I201" i="1"/>
  <c r="Q201" i="1"/>
  <c r="AC201" i="1"/>
  <c r="AS201" i="1"/>
  <c r="I202" i="1"/>
  <c r="Q202" i="1"/>
  <c r="AC202" i="1"/>
  <c r="AS202" i="1"/>
  <c r="I203" i="1"/>
  <c r="Q203" i="1"/>
  <c r="AC203" i="1"/>
  <c r="I204" i="1"/>
  <c r="Q204" i="1"/>
  <c r="AC204" i="1"/>
  <c r="I205" i="1"/>
  <c r="Q205" i="1"/>
  <c r="AC205" i="1"/>
  <c r="I206" i="1"/>
  <c r="Q206" i="1"/>
  <c r="AC206" i="1"/>
  <c r="AS206" i="1"/>
  <c r="I207" i="1"/>
  <c r="I208" i="1"/>
  <c r="Q208" i="1"/>
  <c r="AC208" i="1"/>
  <c r="I209" i="1"/>
  <c r="Q209" i="1"/>
  <c r="AC209" i="1"/>
  <c r="I210" i="1"/>
  <c r="Q210" i="1"/>
  <c r="AC210" i="1"/>
  <c r="I211" i="1"/>
  <c r="Q211" i="1"/>
  <c r="AK211" i="1"/>
  <c r="I212" i="1"/>
  <c r="Q212" i="1"/>
  <c r="AC212" i="1"/>
  <c r="I213" i="1"/>
  <c r="Q213" i="1"/>
  <c r="AC213" i="1"/>
  <c r="I214" i="1"/>
  <c r="Q214" i="1"/>
  <c r="AC214" i="1"/>
  <c r="I215" i="1"/>
  <c r="Q215" i="1"/>
  <c r="AK215" i="1"/>
  <c r="I216" i="1"/>
  <c r="Q216" i="1"/>
  <c r="AK216" i="1"/>
  <c r="I217" i="1"/>
  <c r="Q217" i="1"/>
  <c r="AC217" i="1"/>
  <c r="I218" i="1"/>
  <c r="Q218" i="1"/>
  <c r="AK218" i="1"/>
  <c r="I219" i="1"/>
  <c r="Q219" i="1"/>
  <c r="AC219" i="1"/>
  <c r="I220" i="1"/>
  <c r="Q220" i="1"/>
  <c r="AK220" i="1"/>
  <c r="I221" i="1"/>
  <c r="Q221" i="1"/>
  <c r="AC221" i="1"/>
  <c r="I222" i="1"/>
  <c r="Q222" i="1"/>
  <c r="AC222" i="1"/>
  <c r="I223" i="1"/>
  <c r="Q223" i="1"/>
  <c r="AC223" i="1"/>
  <c r="AK223" i="1"/>
  <c r="AS223" i="1"/>
  <c r="I224" i="1"/>
  <c r="Q224" i="1"/>
  <c r="AC224" i="1"/>
  <c r="I225" i="1"/>
  <c r="Q225" i="1"/>
  <c r="AC225" i="1"/>
  <c r="I226" i="1"/>
  <c r="Q226" i="1"/>
  <c r="AC226" i="1"/>
  <c r="AK226" i="1"/>
  <c r="AS226" i="1"/>
  <c r="I227" i="1"/>
  <c r="Q227" i="1"/>
  <c r="AC227" i="1"/>
  <c r="I228" i="1"/>
  <c r="Q228" i="1"/>
  <c r="AC228" i="1"/>
  <c r="I229" i="1"/>
  <c r="Q229" i="1"/>
  <c r="AC229" i="1"/>
  <c r="AK229" i="1"/>
  <c r="AS229" i="1"/>
  <c r="I230" i="1"/>
  <c r="Q230" i="1"/>
  <c r="AC230" i="1"/>
  <c r="AK230" i="1"/>
  <c r="AS230" i="1"/>
  <c r="I231" i="1"/>
  <c r="Q231" i="1"/>
  <c r="AC231" i="1"/>
  <c r="AK231" i="1"/>
  <c r="AS231" i="1"/>
  <c r="I232" i="1"/>
  <c r="Q232" i="1"/>
  <c r="AC232" i="1"/>
  <c r="I233" i="1"/>
  <c r="Q233" i="1"/>
  <c r="AC233" i="1"/>
  <c r="I234" i="1"/>
  <c r="Q234" i="1"/>
  <c r="AK234" i="1"/>
  <c r="I235" i="1"/>
  <c r="Q235" i="1"/>
  <c r="AC235" i="1"/>
  <c r="I236" i="1"/>
  <c r="Q236" i="1"/>
  <c r="AC236" i="1"/>
  <c r="I237" i="1"/>
  <c r="Q237" i="1"/>
  <c r="AC237" i="1"/>
  <c r="I238" i="1"/>
  <c r="Q238" i="1"/>
  <c r="AC238" i="1"/>
  <c r="AK238" i="1"/>
  <c r="AS238" i="1"/>
  <c r="I239" i="1"/>
  <c r="Q239" i="1"/>
  <c r="AC239" i="1"/>
  <c r="AK239" i="1"/>
  <c r="AS239" i="1"/>
  <c r="I240" i="1"/>
  <c r="Q240" i="1"/>
  <c r="AC240" i="1"/>
  <c r="AK240" i="1"/>
  <c r="AS240" i="1"/>
  <c r="I241" i="1"/>
  <c r="Q241" i="1"/>
  <c r="AC241" i="1"/>
  <c r="AK241" i="1"/>
  <c r="AS241" i="1"/>
  <c r="I242" i="1"/>
  <c r="Q242" i="1"/>
  <c r="AC242" i="1"/>
  <c r="AK242" i="1"/>
  <c r="AS242" i="1"/>
  <c r="I243" i="1"/>
  <c r="Q243" i="1"/>
  <c r="AC243" i="1"/>
  <c r="AK243" i="1"/>
  <c r="AS243" i="1"/>
  <c r="I244" i="1"/>
  <c r="Q244" i="1"/>
  <c r="AC244" i="1"/>
  <c r="AK244" i="1"/>
  <c r="AS244" i="1"/>
  <c r="I245" i="1"/>
  <c r="Q245" i="1"/>
  <c r="AC245" i="1"/>
  <c r="AK245" i="1"/>
  <c r="AS245" i="1"/>
  <c r="I246" i="1"/>
  <c r="Q246" i="1"/>
  <c r="AC246" i="1"/>
  <c r="AK246" i="1"/>
  <c r="AS246" i="1"/>
  <c r="I247" i="1"/>
  <c r="Q247" i="1"/>
  <c r="AC247" i="1"/>
  <c r="AK247" i="1"/>
  <c r="AS247" i="1"/>
  <c r="I248" i="1"/>
  <c r="Q248" i="1"/>
  <c r="AC248" i="1"/>
  <c r="AK248" i="1"/>
  <c r="AS248" i="1"/>
  <c r="I249" i="1"/>
  <c r="Q249" i="1"/>
  <c r="AC249" i="1"/>
  <c r="AK249" i="1"/>
  <c r="AS249" i="1"/>
  <c r="I250" i="1"/>
  <c r="Q250" i="1"/>
  <c r="AC250" i="1"/>
  <c r="AK250" i="1"/>
  <c r="AS250" i="1"/>
  <c r="I251" i="1"/>
  <c r="Q251" i="1"/>
  <c r="AC251" i="1"/>
  <c r="AK251" i="1"/>
  <c r="AS251" i="1"/>
  <c r="I252" i="1"/>
  <c r="I253" i="1"/>
  <c r="Q253" i="1"/>
  <c r="AC253" i="1"/>
  <c r="I254" i="1"/>
  <c r="Q254" i="1"/>
  <c r="AC254" i="1"/>
  <c r="I255" i="1"/>
  <c r="Q255" i="1"/>
  <c r="AC255" i="1"/>
  <c r="I256" i="1"/>
  <c r="Q256" i="1"/>
  <c r="AC256" i="1"/>
  <c r="I257" i="1"/>
  <c r="Q257" i="1"/>
  <c r="AK257" i="1"/>
  <c r="I258" i="1"/>
  <c r="Q258" i="1"/>
  <c r="AC258" i="1"/>
  <c r="I259" i="1"/>
  <c r="Q259" i="1"/>
  <c r="AC259" i="1"/>
  <c r="I260" i="1"/>
  <c r="Q260" i="1"/>
  <c r="AC260" i="1"/>
  <c r="I261" i="1"/>
  <c r="Q261" i="1"/>
  <c r="AC261" i="1"/>
  <c r="AK261" i="1"/>
  <c r="I262" i="1"/>
  <c r="Q262" i="1"/>
  <c r="AC262" i="1"/>
  <c r="I263" i="1"/>
  <c r="Q263" i="1"/>
  <c r="AC263" i="1"/>
  <c r="I264" i="1"/>
  <c r="Q264" i="1"/>
  <c r="AC264" i="1"/>
  <c r="AK264" i="1"/>
  <c r="AS264" i="1"/>
  <c r="I265" i="1"/>
  <c r="Q265" i="1"/>
  <c r="AC265" i="1"/>
  <c r="I266" i="1"/>
  <c r="Q266" i="1"/>
  <c r="AC266" i="1"/>
  <c r="I267" i="1"/>
  <c r="Q267" i="1"/>
  <c r="AC267" i="1"/>
  <c r="I268" i="1"/>
  <c r="Q268" i="1"/>
  <c r="AC268" i="1"/>
  <c r="AK268" i="1"/>
  <c r="AS268" i="1"/>
  <c r="I269" i="1"/>
  <c r="Q269" i="1"/>
  <c r="AC269" i="1"/>
  <c r="I270" i="1"/>
  <c r="Q270" i="1"/>
  <c r="AC270" i="1"/>
  <c r="I271" i="1"/>
  <c r="Q271" i="1"/>
  <c r="AC271" i="1"/>
  <c r="I272" i="1"/>
  <c r="Q272" i="1"/>
  <c r="AC272" i="1"/>
  <c r="I273" i="1"/>
  <c r="Q273" i="1"/>
  <c r="AC273" i="1"/>
  <c r="AK273" i="1"/>
  <c r="AS273" i="1"/>
  <c r="I274" i="1"/>
  <c r="Q274" i="1"/>
  <c r="AC274" i="1"/>
  <c r="I275" i="1"/>
  <c r="Q275" i="1"/>
  <c r="AC275" i="1"/>
  <c r="I276" i="1"/>
  <c r="Q276" i="1"/>
  <c r="AC276" i="1"/>
  <c r="I277" i="1"/>
  <c r="Q277" i="1"/>
  <c r="AC277" i="1"/>
  <c r="I278" i="1"/>
  <c r="Q278" i="1"/>
  <c r="AC278" i="1"/>
  <c r="I279" i="1"/>
  <c r="Q279" i="1"/>
  <c r="AC279" i="1"/>
  <c r="I280" i="1"/>
  <c r="Q280" i="1"/>
  <c r="AK280" i="1"/>
  <c r="I281" i="1"/>
  <c r="Q281" i="1"/>
  <c r="AC281" i="1"/>
  <c r="I282" i="1"/>
  <c r="Q282" i="1"/>
  <c r="AC282" i="1"/>
  <c r="I283" i="1"/>
  <c r="Q283" i="1"/>
  <c r="AC283" i="1"/>
  <c r="I284" i="1"/>
  <c r="Q284" i="1"/>
  <c r="AC284" i="1"/>
  <c r="AK284" i="1"/>
  <c r="I285" i="1"/>
  <c r="Q285" i="1"/>
  <c r="AC285" i="1"/>
  <c r="I286" i="1"/>
  <c r="Q286" i="1"/>
  <c r="AC286" i="1"/>
  <c r="AK286" i="1"/>
  <c r="AS286" i="1"/>
  <c r="I287" i="1"/>
  <c r="I288" i="1"/>
  <c r="Q288" i="1"/>
  <c r="AC288" i="1"/>
  <c r="AK288" i="1"/>
  <c r="AS288" i="1"/>
  <c r="I289" i="1"/>
  <c r="Q289" i="1"/>
  <c r="AC289" i="1"/>
  <c r="I290" i="1"/>
  <c r="Q290" i="1"/>
  <c r="AS290" i="1"/>
  <c r="I291" i="1"/>
  <c r="Q291" i="1"/>
  <c r="AC291" i="1"/>
  <c r="AS291" i="1"/>
  <c r="I292" i="1"/>
  <c r="Q292" i="1"/>
  <c r="AC292" i="1"/>
  <c r="AK292" i="1"/>
  <c r="AS292" i="1"/>
  <c r="I293" i="1"/>
  <c r="Q293" i="1"/>
  <c r="AC293" i="1"/>
  <c r="AK293" i="1"/>
  <c r="I294" i="1"/>
  <c r="Q294" i="1"/>
  <c r="AC294" i="1"/>
  <c r="AS294" i="1"/>
  <c r="I295" i="1"/>
  <c r="Q295" i="1"/>
  <c r="AK295" i="1"/>
  <c r="AS295" i="1"/>
  <c r="I296" i="1"/>
  <c r="Q296" i="1"/>
  <c r="AK296" i="1"/>
  <c r="AS296" i="1"/>
  <c r="I297" i="1"/>
  <c r="Q297" i="1"/>
  <c r="AC297" i="1"/>
  <c r="AK297" i="1"/>
  <c r="AS297" i="1"/>
  <c r="I298" i="1"/>
  <c r="Q298" i="1"/>
  <c r="AC298" i="1"/>
  <c r="AK298" i="1"/>
  <c r="I299" i="1"/>
  <c r="Q299" i="1"/>
  <c r="AC299" i="1"/>
  <c r="I300" i="1"/>
  <c r="Q300" i="1"/>
  <c r="AC300" i="1"/>
  <c r="AK300" i="1"/>
  <c r="AS300" i="1"/>
  <c r="I301" i="1"/>
  <c r="Q301" i="1"/>
  <c r="AS301" i="1"/>
  <c r="I302" i="1"/>
  <c r="Q302" i="1"/>
  <c r="AC302" i="1"/>
  <c r="I303" i="1"/>
  <c r="Q303" i="1"/>
  <c r="AC303" i="1"/>
  <c r="I304" i="1"/>
  <c r="Q304" i="1"/>
  <c r="AC304" i="1"/>
  <c r="I305" i="1"/>
  <c r="Q305" i="1"/>
  <c r="AC305" i="1"/>
  <c r="AK305" i="1"/>
  <c r="AS305" i="1"/>
  <c r="I306" i="1"/>
  <c r="Q306" i="1"/>
  <c r="AS306" i="1"/>
  <c r="I307" i="1"/>
  <c r="Q307" i="1"/>
  <c r="AC307" i="1"/>
  <c r="I308" i="1"/>
  <c r="Q308" i="1"/>
  <c r="AC308" i="1"/>
  <c r="AK308" i="1"/>
  <c r="AS308" i="1"/>
  <c r="I309" i="1"/>
  <c r="Q309" i="1"/>
  <c r="AC309" i="1"/>
  <c r="AK309" i="1"/>
  <c r="AS309" i="1"/>
  <c r="I310" i="1"/>
  <c r="Q310" i="1"/>
  <c r="AC310" i="1"/>
  <c r="AK310" i="1"/>
  <c r="AS310" i="1"/>
  <c r="I311" i="1"/>
  <c r="Q311" i="1"/>
  <c r="AS311" i="1"/>
  <c r="I312" i="1"/>
  <c r="Q312" i="1"/>
  <c r="AS312" i="1"/>
  <c r="I313" i="1"/>
  <c r="Q313" i="1"/>
  <c r="AC313" i="1"/>
  <c r="I314" i="1"/>
  <c r="Q314" i="1"/>
  <c r="AC314" i="1"/>
  <c r="AS314" i="1"/>
  <c r="I315" i="1"/>
  <c r="Q315" i="1"/>
  <c r="AK315" i="1"/>
  <c r="AS315" i="1"/>
  <c r="I316" i="1"/>
  <c r="Q316" i="1"/>
  <c r="AK316" i="1"/>
  <c r="AS316" i="1"/>
  <c r="I317" i="1"/>
  <c r="Q317" i="1"/>
  <c r="AC317" i="1"/>
  <c r="AK317" i="1"/>
  <c r="AS317" i="1"/>
  <c r="I318" i="1"/>
  <c r="Q318" i="1"/>
  <c r="AC318" i="1"/>
  <c r="AK318" i="1"/>
  <c r="I319" i="1"/>
  <c r="Q319" i="1"/>
  <c r="AC319" i="1"/>
  <c r="AS319" i="1"/>
  <c r="I320" i="1"/>
  <c r="Q320" i="1"/>
  <c r="AS320" i="1"/>
  <c r="I321" i="1"/>
  <c r="Q321" i="1"/>
  <c r="AC321" i="1"/>
  <c r="I322" i="1"/>
  <c r="Q322" i="1"/>
  <c r="AC322" i="1"/>
  <c r="AK322" i="1"/>
  <c r="I323" i="1"/>
  <c r="Q323" i="1"/>
  <c r="AC323" i="1"/>
  <c r="AK323" i="1"/>
  <c r="AS323" i="1"/>
  <c r="I324" i="1"/>
  <c r="Q324" i="1"/>
  <c r="AC324" i="1"/>
  <c r="AK324" i="1"/>
  <c r="AS324" i="1"/>
  <c r="I325" i="1"/>
  <c r="I326" i="1"/>
  <c r="Q326" i="1"/>
  <c r="AC326" i="1"/>
  <c r="AK326" i="1"/>
  <c r="AS326" i="1"/>
  <c r="I327" i="1"/>
  <c r="Q327" i="1"/>
  <c r="AC327" i="1"/>
  <c r="AK327" i="1"/>
  <c r="AS327" i="1"/>
  <c r="I328" i="1"/>
  <c r="Q328" i="1"/>
  <c r="AC328" i="1"/>
  <c r="AK328" i="1"/>
  <c r="I329" i="1"/>
  <c r="I330" i="1"/>
  <c r="Q330" i="1"/>
  <c r="AC330" i="1"/>
  <c r="AS330" i="1"/>
  <c r="I331" i="1"/>
  <c r="Q331" i="1"/>
  <c r="AC331" i="1"/>
  <c r="AS331" i="1"/>
  <c r="I332" i="1"/>
  <c r="Q332" i="1"/>
  <c r="AC332" i="1"/>
  <c r="AS332" i="1"/>
  <c r="I333" i="1"/>
  <c r="Q333" i="1"/>
  <c r="AC333" i="1"/>
  <c r="AS333" i="1"/>
  <c r="I334" i="1"/>
  <c r="Q334" i="1"/>
  <c r="AC334" i="1"/>
  <c r="AS334" i="1"/>
  <c r="I335" i="1"/>
  <c r="Q335" i="1"/>
  <c r="AC335" i="1"/>
  <c r="I336" i="1"/>
  <c r="Q336" i="1"/>
  <c r="AC336" i="1"/>
  <c r="I337" i="1"/>
  <c r="Q337" i="1"/>
  <c r="AC337" i="1"/>
  <c r="I338" i="1"/>
  <c r="Q338" i="1"/>
  <c r="AC338" i="1"/>
  <c r="AK338" i="1"/>
  <c r="AS338" i="1"/>
  <c r="I339" i="1"/>
  <c r="Q339" i="1"/>
  <c r="AK339" i="1"/>
  <c r="I340" i="1"/>
  <c r="Q340" i="1"/>
  <c r="AC340" i="1"/>
  <c r="AK340" i="1"/>
  <c r="AS340" i="1"/>
  <c r="I341" i="1"/>
  <c r="Q341" i="1"/>
  <c r="AC341" i="1"/>
  <c r="AS341" i="1"/>
  <c r="I342" i="1"/>
  <c r="Q342" i="1"/>
  <c r="AC342" i="1"/>
  <c r="AS342" i="1"/>
  <c r="I343" i="1"/>
  <c r="Q343" i="1"/>
  <c r="AC343" i="1"/>
  <c r="AK343" i="1"/>
  <c r="AS343" i="1"/>
  <c r="I344" i="1"/>
  <c r="Q344" i="1"/>
  <c r="AC344" i="1"/>
  <c r="AK344" i="1"/>
  <c r="AS344" i="1"/>
  <c r="I345" i="1"/>
  <c r="Q345" i="1"/>
  <c r="AC345" i="1"/>
  <c r="AK345" i="1"/>
  <c r="AS345" i="1"/>
  <c r="I346" i="1"/>
  <c r="Q346" i="1"/>
  <c r="AC346" i="1"/>
  <c r="AK346" i="1"/>
  <c r="AS346" i="1"/>
  <c r="I347" i="1"/>
  <c r="Q347" i="1"/>
  <c r="AK347" i="1"/>
  <c r="AS347" i="1"/>
  <c r="I348" i="1"/>
  <c r="Q348" i="1"/>
  <c r="AC348" i="1"/>
  <c r="AK348" i="1"/>
  <c r="AS348" i="1"/>
  <c r="I349" i="1"/>
  <c r="Q349" i="1"/>
  <c r="AC349" i="1"/>
  <c r="AK349" i="1"/>
  <c r="AS349" i="1"/>
  <c r="I350" i="1"/>
  <c r="Q350" i="1"/>
  <c r="AK350" i="1"/>
  <c r="AS350" i="1"/>
  <c r="I351" i="1"/>
  <c r="Q351" i="1"/>
  <c r="AC351" i="1"/>
  <c r="AK351" i="1"/>
  <c r="AS351" i="1"/>
  <c r="I352" i="1"/>
  <c r="Q352" i="1"/>
  <c r="AC352" i="1"/>
  <c r="I353" i="1"/>
  <c r="Q353" i="1"/>
  <c r="AK353" i="1"/>
  <c r="I354" i="1"/>
  <c r="Q354" i="1"/>
  <c r="AC354" i="1"/>
  <c r="I355" i="1"/>
  <c r="Q355" i="1"/>
  <c r="AC355" i="1"/>
  <c r="I356" i="1"/>
  <c r="Q356" i="1"/>
  <c r="AC356" i="1"/>
  <c r="I357" i="1"/>
  <c r="Q357" i="1"/>
  <c r="AC357" i="1"/>
  <c r="AK357" i="1"/>
  <c r="AS357" i="1"/>
  <c r="I358" i="1"/>
  <c r="Q358" i="1"/>
  <c r="AC358" i="1"/>
  <c r="AS358" i="1"/>
  <c r="I359" i="1"/>
  <c r="Q359" i="1"/>
  <c r="AC359" i="1"/>
  <c r="I360" i="1"/>
  <c r="Q360" i="1"/>
  <c r="AK360" i="1"/>
  <c r="I361" i="1"/>
  <c r="Q361" i="1"/>
  <c r="AC361" i="1"/>
  <c r="I362" i="1"/>
  <c r="Q362" i="1"/>
  <c r="AC362" i="1"/>
  <c r="AK362" i="1"/>
  <c r="AS362" i="1"/>
  <c r="I363" i="1"/>
  <c r="Q363" i="1"/>
  <c r="AC363" i="1"/>
  <c r="I364" i="1"/>
  <c r="Q364" i="1"/>
  <c r="AC364" i="1"/>
  <c r="I365" i="1"/>
  <c r="Q365" i="1"/>
  <c r="AK365" i="1"/>
  <c r="I366" i="1"/>
  <c r="Q366" i="1"/>
  <c r="AC366" i="1"/>
  <c r="I367" i="1"/>
  <c r="Q367" i="1"/>
  <c r="AC367" i="1"/>
  <c r="I368" i="1"/>
  <c r="Q368" i="1"/>
  <c r="AK368" i="1"/>
  <c r="I369" i="1"/>
  <c r="Q369" i="1"/>
  <c r="AC369" i="1"/>
  <c r="I370" i="1"/>
  <c r="Q370" i="1"/>
  <c r="AC370" i="1"/>
  <c r="I371" i="1"/>
  <c r="Q371" i="1"/>
  <c r="AK371" i="1"/>
  <c r="I372" i="1"/>
  <c r="Q372" i="1"/>
  <c r="AC372" i="1"/>
  <c r="I373" i="1"/>
  <c r="Q373" i="1"/>
  <c r="AC373" i="1"/>
  <c r="I374" i="1"/>
  <c r="Q374" i="1"/>
  <c r="AC374" i="1"/>
  <c r="I375" i="1"/>
  <c r="Q375" i="1"/>
  <c r="AC375" i="1"/>
  <c r="AK375" i="1"/>
  <c r="AS375" i="1"/>
  <c r="I376" i="1"/>
  <c r="Q376" i="1"/>
  <c r="AC376" i="1"/>
  <c r="I377" i="1"/>
  <c r="Q377" i="1"/>
  <c r="AC377" i="1"/>
  <c r="I378" i="1"/>
  <c r="Q378" i="1"/>
  <c r="AC378" i="1"/>
  <c r="I379" i="1"/>
  <c r="Q379" i="1"/>
  <c r="AC379" i="1"/>
  <c r="I380" i="1"/>
  <c r="Q380" i="1"/>
  <c r="AC380" i="1"/>
  <c r="AK380" i="1"/>
  <c r="AS380" i="1"/>
  <c r="I381" i="1"/>
  <c r="Q381" i="1"/>
  <c r="AC381" i="1"/>
  <c r="AS381" i="1"/>
  <c r="I382" i="1"/>
  <c r="Q382" i="1"/>
  <c r="AC382" i="1"/>
  <c r="AK382" i="1"/>
  <c r="AS382" i="1"/>
  <c r="I383" i="1"/>
  <c r="Q383" i="1"/>
  <c r="AC383" i="1"/>
  <c r="I384" i="1"/>
  <c r="Q384" i="1"/>
  <c r="AC384" i="1"/>
  <c r="I385" i="1"/>
  <c r="Q385" i="1"/>
  <c r="AC385" i="1"/>
  <c r="AK385" i="1"/>
  <c r="AS385" i="1"/>
  <c r="I386" i="1"/>
  <c r="Q386" i="1"/>
  <c r="AC386" i="1"/>
  <c r="AK386" i="1"/>
  <c r="AS386" i="1"/>
  <c r="I387" i="1"/>
  <c r="Q387" i="1"/>
  <c r="AC387" i="1"/>
  <c r="I388" i="1"/>
  <c r="Q388" i="1"/>
  <c r="AC388" i="1"/>
  <c r="AK388" i="1"/>
  <c r="AS388" i="1"/>
  <c r="I389" i="1"/>
  <c r="Q389" i="1"/>
  <c r="AC389" i="1"/>
  <c r="AK389" i="1"/>
  <c r="AS389" i="1"/>
  <c r="I390" i="1"/>
  <c r="Q390" i="1"/>
  <c r="AC390" i="1"/>
  <c r="AK390" i="1"/>
  <c r="AS390" i="1"/>
  <c r="I391" i="1"/>
  <c r="Q391" i="1"/>
  <c r="AC391" i="1"/>
  <c r="AK391" i="1"/>
  <c r="AS391" i="1"/>
  <c r="I392" i="1"/>
  <c r="Q392" i="1"/>
  <c r="AC392" i="1"/>
  <c r="AK392" i="1"/>
  <c r="AS392" i="1"/>
  <c r="I393" i="1"/>
  <c r="Q393" i="1"/>
  <c r="AC393" i="1"/>
  <c r="AK393" i="1"/>
  <c r="AS393" i="1"/>
  <c r="I394" i="1"/>
  <c r="Q394" i="1"/>
  <c r="AC394" i="1"/>
  <c r="I395" i="1"/>
  <c r="Q395" i="1"/>
  <c r="AC395" i="1"/>
  <c r="AK395" i="1"/>
  <c r="AS395" i="1"/>
  <c r="I396" i="1"/>
  <c r="Q396" i="1"/>
  <c r="AC396" i="1"/>
  <c r="I397" i="1"/>
  <c r="Q397" i="1"/>
  <c r="AC397" i="1"/>
  <c r="AK397" i="1"/>
  <c r="AS397" i="1"/>
  <c r="I398" i="1"/>
  <c r="Q398" i="1"/>
  <c r="AC398" i="1"/>
  <c r="I399" i="1"/>
  <c r="Q399" i="1"/>
  <c r="AC399" i="1"/>
  <c r="AK399" i="1"/>
  <c r="AS399" i="1"/>
  <c r="I400" i="1"/>
  <c r="Q400" i="1"/>
  <c r="AC400" i="1"/>
  <c r="AK400" i="1"/>
  <c r="AS400" i="1"/>
  <c r="I401" i="1"/>
  <c r="Q401" i="1"/>
  <c r="AC401" i="1"/>
  <c r="AK401" i="1"/>
  <c r="AS401" i="1"/>
  <c r="I402" i="1"/>
  <c r="Q402" i="1"/>
  <c r="AC402" i="1"/>
  <c r="AK402" i="1"/>
  <c r="AS402" i="1"/>
  <c r="I403" i="1"/>
  <c r="Q403" i="1"/>
  <c r="AC403" i="1"/>
  <c r="I404" i="1"/>
  <c r="Q404" i="1"/>
  <c r="AC404" i="1"/>
  <c r="I405" i="1"/>
  <c r="I406" i="1"/>
  <c r="Q406" i="1"/>
  <c r="AC406" i="1"/>
  <c r="AK406" i="1"/>
  <c r="AS406" i="1"/>
  <c r="I407" i="1"/>
  <c r="Q407" i="1"/>
  <c r="AK407" i="1"/>
  <c r="I408" i="1"/>
  <c r="Q408" i="1"/>
  <c r="AK408" i="1"/>
  <c r="I409" i="1"/>
  <c r="Q409" i="1"/>
  <c r="AC409" i="1"/>
  <c r="AK409" i="1"/>
  <c r="AS409" i="1"/>
  <c r="I410" i="1"/>
  <c r="Q410" i="1"/>
  <c r="AK410" i="1"/>
  <c r="I411" i="1"/>
  <c r="Q411" i="1"/>
  <c r="AC411" i="1"/>
  <c r="AK411" i="1"/>
  <c r="AS411" i="1"/>
  <c r="I412" i="1"/>
  <c r="Q412" i="1"/>
  <c r="AK412" i="1"/>
  <c r="I413" i="1"/>
  <c r="Q413" i="1"/>
  <c r="AC413" i="1"/>
  <c r="AK413" i="1"/>
  <c r="AS413" i="1"/>
  <c r="I414" i="1"/>
  <c r="Q414" i="1"/>
  <c r="AC414" i="1"/>
  <c r="AK414" i="1"/>
  <c r="AS414" i="1"/>
  <c r="I415" i="1"/>
  <c r="Q415" i="1"/>
  <c r="AC415" i="1"/>
  <c r="I416" i="1"/>
  <c r="Q416" i="1"/>
  <c r="AC416" i="1"/>
  <c r="AK416" i="1"/>
  <c r="AS416" i="1"/>
  <c r="I417" i="1"/>
  <c r="Q417" i="1"/>
  <c r="AC417" i="1"/>
  <c r="AK417" i="1"/>
  <c r="AS417" i="1"/>
  <c r="I418" i="1"/>
  <c r="Q418" i="1"/>
  <c r="AC418" i="1"/>
  <c r="I419" i="1"/>
  <c r="Q419" i="1"/>
  <c r="AC419" i="1"/>
  <c r="AK419" i="1"/>
  <c r="AS419" i="1"/>
  <c r="I420" i="1"/>
  <c r="I421" i="1"/>
  <c r="Q421" i="1"/>
  <c r="AC421" i="1"/>
  <c r="I422" i="1"/>
  <c r="Q422" i="1"/>
  <c r="AC422" i="1"/>
  <c r="I423" i="1"/>
  <c r="Q423" i="1"/>
  <c r="AC423" i="1"/>
  <c r="AK423" i="1"/>
  <c r="AS423" i="1"/>
  <c r="I424" i="1"/>
  <c r="Q424" i="1"/>
  <c r="AC424" i="1"/>
  <c r="AK424" i="1"/>
  <c r="AS424" i="1"/>
  <c r="I425" i="1"/>
  <c r="Q425" i="1"/>
  <c r="AC425" i="1"/>
  <c r="AK425" i="1"/>
  <c r="AS425" i="1"/>
  <c r="I426" i="1"/>
  <c r="Q426" i="1"/>
  <c r="AC426" i="1"/>
  <c r="I427" i="1"/>
  <c r="Q427" i="1"/>
  <c r="AC427" i="1"/>
  <c r="I428" i="1"/>
  <c r="Q428" i="1"/>
  <c r="AC428" i="1"/>
  <c r="I429" i="1"/>
  <c r="Q429" i="1"/>
  <c r="AC429" i="1"/>
  <c r="I430" i="1"/>
  <c r="Q430" i="1"/>
  <c r="AC430" i="1"/>
  <c r="AK430" i="1"/>
  <c r="AS430" i="1"/>
  <c r="I431" i="1"/>
  <c r="Q431" i="1"/>
  <c r="AC431" i="1"/>
  <c r="AK431" i="1"/>
  <c r="AS431" i="1"/>
  <c r="I432" i="1"/>
  <c r="Q432" i="1"/>
  <c r="AC432" i="1"/>
  <c r="AK432" i="1"/>
  <c r="AS432" i="1"/>
  <c r="I433" i="1"/>
  <c r="I434" i="1"/>
  <c r="Q434" i="1"/>
  <c r="AC434" i="1"/>
  <c r="I435" i="1"/>
  <c r="Q435" i="1"/>
  <c r="AC435" i="1"/>
  <c r="I436" i="1"/>
  <c r="Q436" i="1"/>
  <c r="AK436" i="1"/>
  <c r="I437" i="1"/>
  <c r="Q437" i="1"/>
  <c r="AC437" i="1"/>
  <c r="I438" i="1"/>
  <c r="Q438" i="1"/>
  <c r="AC438" i="1"/>
  <c r="I439" i="1"/>
  <c r="Q439" i="1"/>
  <c r="AC439" i="1"/>
  <c r="I440" i="1"/>
  <c r="Q440" i="1"/>
  <c r="AK440" i="1"/>
  <c r="I441" i="1"/>
  <c r="Q441" i="1"/>
  <c r="AC441" i="1"/>
  <c r="I442" i="1"/>
  <c r="Q442" i="1"/>
  <c r="AC442" i="1"/>
  <c r="AK442" i="1"/>
  <c r="I443" i="1"/>
  <c r="Q443" i="1"/>
  <c r="AC443" i="1"/>
  <c r="I444" i="1"/>
  <c r="Q444" i="1"/>
  <c r="AC444" i="1"/>
  <c r="I445" i="1"/>
  <c r="Q445" i="1"/>
  <c r="AC445" i="1"/>
  <c r="AK445" i="1"/>
  <c r="AS445" i="1"/>
  <c r="I446" i="1"/>
  <c r="Q446" i="1"/>
  <c r="AC446" i="1"/>
  <c r="I447" i="1"/>
  <c r="Q447" i="1"/>
  <c r="AC447" i="1"/>
  <c r="I448" i="1"/>
  <c r="Q448" i="1"/>
  <c r="AC448" i="1"/>
  <c r="AK448" i="1"/>
  <c r="I449" i="1"/>
  <c r="Q449" i="1"/>
  <c r="AC449" i="1"/>
  <c r="I450" i="1"/>
  <c r="Q450" i="1"/>
  <c r="AC450" i="1"/>
  <c r="I451" i="1"/>
  <c r="Q451" i="1"/>
  <c r="AC451" i="1"/>
  <c r="I452" i="1"/>
  <c r="Q452" i="1"/>
  <c r="AC452" i="1"/>
  <c r="I453" i="1"/>
  <c r="Q453" i="1"/>
  <c r="AC453" i="1"/>
  <c r="AK453" i="1"/>
  <c r="AS453" i="1"/>
  <c r="I454" i="1"/>
  <c r="I455" i="1"/>
  <c r="Q455" i="1"/>
  <c r="AC455" i="1"/>
  <c r="AK455" i="1"/>
  <c r="I456" i="1"/>
  <c r="Q456" i="1"/>
  <c r="AC456" i="1"/>
  <c r="I457" i="1"/>
  <c r="Q457" i="1"/>
  <c r="AC457" i="1"/>
  <c r="I458" i="1"/>
  <c r="Q458" i="1"/>
  <c r="AC458" i="1"/>
  <c r="AK458" i="1"/>
  <c r="AS458" i="1"/>
  <c r="I459" i="1"/>
  <c r="Q459" i="1"/>
  <c r="AC459" i="1"/>
  <c r="AK459" i="1"/>
  <c r="AS459" i="1"/>
  <c r="I460" i="1"/>
  <c r="Q460" i="1"/>
  <c r="AC460" i="1"/>
  <c r="AK460" i="1"/>
  <c r="AS460" i="1"/>
  <c r="I461" i="1"/>
  <c r="Q461" i="1"/>
  <c r="AC461" i="1"/>
  <c r="AK461" i="1"/>
  <c r="AS461" i="1"/>
  <c r="I462" i="1"/>
  <c r="I463" i="1"/>
  <c r="Q463" i="1"/>
  <c r="AK463" i="1"/>
  <c r="I464" i="1"/>
  <c r="Q464" i="1"/>
  <c r="AK464" i="1"/>
  <c r="AS464" i="1"/>
  <c r="I465" i="1"/>
  <c r="Q465" i="1"/>
  <c r="AK465" i="1"/>
  <c r="AS465" i="1"/>
  <c r="I466" i="1"/>
  <c r="Q466" i="1"/>
  <c r="AK466" i="1"/>
  <c r="AS466" i="1"/>
  <c r="I467" i="1"/>
  <c r="Q467" i="1"/>
  <c r="AK467" i="1"/>
  <c r="AS467" i="1"/>
  <c r="I468" i="1"/>
  <c r="Q468" i="1"/>
  <c r="AK468" i="1"/>
  <c r="I469" i="1"/>
  <c r="Q469" i="1"/>
  <c r="AK469" i="1"/>
  <c r="AS469" i="1"/>
  <c r="I470" i="1"/>
  <c r="Q470" i="1"/>
  <c r="AK470" i="1"/>
  <c r="I471" i="1"/>
  <c r="Q471" i="1"/>
  <c r="AC471" i="1"/>
  <c r="I472" i="1"/>
  <c r="Q472" i="1"/>
  <c r="AC472" i="1"/>
  <c r="I473" i="1"/>
  <c r="Q473" i="1"/>
  <c r="AK473" i="1"/>
  <c r="AS473" i="1"/>
  <c r="I474" i="1"/>
  <c r="Q474" i="1"/>
  <c r="AK474" i="1"/>
  <c r="I475" i="1"/>
  <c r="Q475" i="1"/>
  <c r="AK475" i="1"/>
  <c r="I476" i="1"/>
  <c r="Q476" i="1"/>
  <c r="AK476" i="1"/>
  <c r="AS476" i="1"/>
  <c r="I477" i="1"/>
  <c r="Q477" i="1"/>
  <c r="AK477" i="1"/>
  <c r="AS477" i="1"/>
  <c r="I478" i="1"/>
  <c r="Q478" i="1"/>
  <c r="AK478" i="1"/>
  <c r="I479" i="1"/>
  <c r="Q479" i="1"/>
  <c r="AK479" i="1"/>
  <c r="I480" i="1"/>
  <c r="Q480" i="1"/>
  <c r="AK480" i="1"/>
  <c r="AS480" i="1"/>
  <c r="I481" i="1"/>
  <c r="Q481" i="1"/>
  <c r="AK481" i="1"/>
  <c r="AS481" i="1"/>
  <c r="I482" i="1"/>
  <c r="Q482" i="1"/>
  <c r="AK482" i="1"/>
  <c r="AS482" i="1"/>
  <c r="I483" i="1"/>
  <c r="Q483" i="1"/>
  <c r="AK483" i="1"/>
  <c r="AS483" i="1"/>
  <c r="I484" i="1"/>
  <c r="Q484" i="1"/>
  <c r="AK484" i="1"/>
  <c r="AS484" i="1"/>
  <c r="I485" i="1"/>
  <c r="Q485" i="1"/>
  <c r="AC485" i="1"/>
  <c r="I486" i="1"/>
  <c r="Q486" i="1"/>
  <c r="AC486" i="1"/>
  <c r="AK486" i="1"/>
  <c r="AS486" i="1"/>
  <c r="I487" i="1"/>
  <c r="Q487" i="1"/>
  <c r="AC487" i="1"/>
  <c r="AK487" i="1"/>
  <c r="AS487" i="1"/>
  <c r="I488" i="1"/>
  <c r="Q488" i="1"/>
  <c r="AC488" i="1"/>
  <c r="AK488" i="1"/>
  <c r="AS488" i="1"/>
  <c r="I489" i="1"/>
  <c r="Q489" i="1"/>
  <c r="AC489" i="1"/>
  <c r="AK489" i="1"/>
  <c r="AS489" i="1"/>
  <c r="I490" i="1"/>
  <c r="Q490" i="1"/>
  <c r="AC490" i="1"/>
  <c r="I491" i="1"/>
  <c r="I492" i="1"/>
  <c r="Q492" i="1"/>
  <c r="AC492" i="1"/>
  <c r="I493" i="1"/>
  <c r="Q493" i="1"/>
  <c r="AC493" i="1"/>
  <c r="I494" i="1"/>
  <c r="Q494" i="1"/>
  <c r="AC494" i="1"/>
  <c r="I495" i="1"/>
  <c r="Q495" i="1"/>
  <c r="AC495" i="1"/>
  <c r="I496" i="1"/>
  <c r="Q496" i="1"/>
  <c r="AC496" i="1"/>
  <c r="I497" i="1"/>
  <c r="Q497" i="1"/>
  <c r="AC497" i="1"/>
  <c r="I498" i="1"/>
  <c r="Q498" i="1"/>
  <c r="AC498" i="1"/>
  <c r="I499" i="1"/>
  <c r="Q499" i="1"/>
  <c r="AC499" i="1"/>
  <c r="I500" i="1"/>
  <c r="Q500" i="1"/>
  <c r="AC500" i="1"/>
  <c r="I501" i="1"/>
  <c r="Q501" i="1"/>
  <c r="AC501" i="1"/>
  <c r="AK501" i="1"/>
  <c r="AS501" i="1"/>
  <c r="I502" i="1"/>
  <c r="Q502" i="1"/>
  <c r="AC502" i="1"/>
  <c r="I503" i="1"/>
  <c r="Q503" i="1"/>
  <c r="AK503" i="1"/>
  <c r="AS503" i="1"/>
  <c r="I504" i="1"/>
  <c r="Q504" i="1"/>
  <c r="AC504" i="1"/>
  <c r="I505" i="1"/>
  <c r="Q505" i="1"/>
  <c r="AC505" i="1"/>
  <c r="I506" i="1"/>
  <c r="Q506" i="1"/>
  <c r="AC506" i="1"/>
  <c r="AK506" i="1"/>
  <c r="AS506" i="1"/>
  <c r="I507" i="1"/>
  <c r="Q507" i="1"/>
  <c r="AC507" i="1"/>
  <c r="AK507" i="1"/>
  <c r="AS507" i="1"/>
  <c r="I508" i="1"/>
  <c r="Q508" i="1"/>
  <c r="AC508" i="1"/>
  <c r="AK508" i="1"/>
  <c r="I509" i="1"/>
  <c r="Q509" i="1"/>
  <c r="AC509" i="1"/>
  <c r="I510" i="1"/>
  <c r="Q510" i="1"/>
  <c r="AC510" i="1"/>
  <c r="AK510" i="1"/>
  <c r="AS510" i="1"/>
  <c r="I511" i="1"/>
  <c r="Q511" i="1"/>
  <c r="AC511" i="1"/>
  <c r="I512" i="1"/>
  <c r="Q512" i="1"/>
  <c r="AK512" i="1"/>
  <c r="AS512" i="1"/>
  <c r="I513" i="1"/>
  <c r="Q513" i="1"/>
  <c r="AC513" i="1"/>
  <c r="I514" i="1"/>
  <c r="Q514" i="1"/>
  <c r="AK514" i="1"/>
  <c r="AS514" i="1"/>
  <c r="I515" i="1"/>
  <c r="Q515" i="1"/>
  <c r="AK515" i="1"/>
  <c r="AS515" i="1"/>
  <c r="I516" i="1"/>
  <c r="Q516" i="1"/>
  <c r="AC516" i="1"/>
  <c r="I517" i="1"/>
  <c r="Q517" i="1"/>
  <c r="AC517" i="1"/>
  <c r="I518" i="1"/>
  <c r="Q518" i="1"/>
  <c r="AC518" i="1"/>
  <c r="I519" i="1"/>
  <c r="Q519" i="1"/>
  <c r="AC519" i="1"/>
  <c r="I520" i="1"/>
  <c r="Q520" i="1"/>
  <c r="AC520" i="1"/>
  <c r="I521" i="1"/>
  <c r="Q521" i="1"/>
  <c r="AC521" i="1"/>
  <c r="I522" i="1"/>
  <c r="Q522" i="1"/>
  <c r="AC522" i="1"/>
  <c r="I523" i="1"/>
  <c r="Q523" i="1"/>
  <c r="AC523" i="1"/>
  <c r="I524" i="1"/>
  <c r="Q524" i="1"/>
  <c r="AC524" i="1"/>
  <c r="I525" i="1"/>
  <c r="Q525" i="1"/>
  <c r="AC525" i="1"/>
  <c r="I526" i="1"/>
  <c r="Q526" i="1"/>
  <c r="AC526" i="1"/>
  <c r="I527" i="1"/>
  <c r="Q527" i="1"/>
  <c r="AC527" i="1"/>
  <c r="I528" i="1"/>
  <c r="Q528" i="1"/>
  <c r="AC528" i="1"/>
  <c r="I529" i="1"/>
  <c r="Q529" i="1"/>
  <c r="AC529" i="1"/>
  <c r="I530" i="1"/>
  <c r="Q530" i="1"/>
  <c r="AC530" i="1"/>
  <c r="I531" i="1"/>
  <c r="Q531" i="1"/>
  <c r="AC531" i="1"/>
  <c r="I532" i="1"/>
  <c r="Q532" i="1"/>
  <c r="AC532" i="1"/>
  <c r="AS532" i="1"/>
  <c r="I533" i="1"/>
  <c r="Q533" i="1"/>
  <c r="AC533" i="1"/>
  <c r="I534" i="1"/>
  <c r="Q534" i="1"/>
  <c r="AC534" i="1"/>
  <c r="I535" i="1"/>
  <c r="Q535" i="1"/>
  <c r="AC535" i="1"/>
  <c r="AS535" i="1"/>
  <c r="I536" i="1"/>
  <c r="Q536" i="1"/>
  <c r="AC536" i="1"/>
  <c r="I537" i="1"/>
  <c r="Q537" i="1"/>
  <c r="AC537" i="1"/>
  <c r="I538" i="1"/>
  <c r="Q538" i="1"/>
  <c r="AC538" i="1"/>
  <c r="AS538" i="1"/>
  <c r="I539" i="1"/>
  <c r="Q539" i="1"/>
  <c r="AC539" i="1"/>
  <c r="AK539" i="1"/>
  <c r="AS539" i="1"/>
  <c r="I540" i="1"/>
  <c r="Q540" i="1"/>
  <c r="AC540" i="1"/>
  <c r="AK540" i="1"/>
  <c r="I541" i="1"/>
  <c r="Q541" i="1"/>
  <c r="AC541" i="1"/>
  <c r="I542" i="1"/>
  <c r="Q542" i="1"/>
  <c r="AC542" i="1"/>
  <c r="I543" i="1"/>
  <c r="Q543" i="1"/>
  <c r="AC543" i="1"/>
  <c r="AK543" i="1"/>
  <c r="AS543" i="1"/>
  <c r="I544" i="1"/>
  <c r="Q544" i="1"/>
  <c r="AC544" i="1"/>
  <c r="AK544" i="1"/>
  <c r="AS544" i="1"/>
  <c r="I545" i="1"/>
  <c r="Q545" i="1"/>
  <c r="AC545" i="1"/>
  <c r="I546" i="1"/>
  <c r="Q546" i="1"/>
  <c r="AC546" i="1"/>
  <c r="AK546" i="1"/>
  <c r="AS546" i="1"/>
  <c r="I547" i="1"/>
  <c r="I548" i="1"/>
  <c r="Q548" i="1"/>
  <c r="AC548" i="1"/>
  <c r="I549" i="1"/>
  <c r="Q549" i="1"/>
  <c r="AC549" i="1"/>
  <c r="I550" i="1"/>
  <c r="Q550" i="1"/>
  <c r="AC550" i="1"/>
  <c r="I551" i="1"/>
  <c r="Q551" i="1"/>
  <c r="AC551" i="1"/>
  <c r="AK551" i="1"/>
  <c r="AS551" i="1"/>
  <c r="I552" i="1"/>
  <c r="Q552" i="1"/>
  <c r="AC552" i="1"/>
  <c r="I553" i="1"/>
  <c r="Q553" i="1"/>
  <c r="AC553" i="1"/>
  <c r="I554" i="1"/>
  <c r="Q554" i="1"/>
  <c r="AC554" i="1"/>
  <c r="AK554" i="1"/>
  <c r="I555" i="1"/>
  <c r="Q555" i="1"/>
  <c r="AC555" i="1"/>
  <c r="AK555" i="1"/>
  <c r="AS555" i="1"/>
  <c r="I556" i="1"/>
  <c r="Q556" i="1"/>
  <c r="AC556" i="1"/>
  <c r="AK556" i="1"/>
  <c r="AS556" i="1"/>
  <c r="I557" i="1"/>
  <c r="Q557" i="1"/>
  <c r="AC557" i="1"/>
  <c r="AK557" i="1"/>
  <c r="I558" i="1"/>
  <c r="Q558" i="1"/>
  <c r="AC558" i="1"/>
  <c r="I559" i="1"/>
  <c r="Q559" i="1"/>
  <c r="AC559" i="1"/>
  <c r="AK559" i="1"/>
  <c r="AS559" i="1"/>
  <c r="I560" i="1"/>
  <c r="Q560" i="1"/>
  <c r="AC560" i="1"/>
  <c r="AK560" i="1"/>
  <c r="AS560" i="1"/>
  <c r="I561" i="1"/>
  <c r="Q561" i="1"/>
  <c r="AS561" i="1"/>
  <c r="I562" i="1"/>
  <c r="Q562" i="1"/>
  <c r="AC562" i="1"/>
  <c r="AK562" i="1"/>
  <c r="AS562" i="1"/>
  <c r="I563" i="1"/>
  <c r="Q563" i="1"/>
  <c r="AC563" i="1"/>
  <c r="AK563" i="1"/>
  <c r="AS563" i="1"/>
  <c r="I564" i="1"/>
  <c r="Q564" i="1"/>
  <c r="AC564" i="1"/>
  <c r="AK564" i="1"/>
  <c r="AS564" i="1"/>
  <c r="I565" i="1"/>
  <c r="Q565" i="1"/>
  <c r="AC565" i="1"/>
  <c r="AK565" i="1"/>
  <c r="AS565" i="1"/>
  <c r="I566" i="1"/>
  <c r="Q566" i="1"/>
  <c r="AC566" i="1"/>
  <c r="I567" i="1"/>
  <c r="Q567" i="1"/>
  <c r="AC567" i="1"/>
  <c r="I568" i="1"/>
  <c r="Q568" i="1"/>
  <c r="AC568" i="1"/>
  <c r="I569" i="1"/>
  <c r="Q569" i="1"/>
  <c r="AC569" i="1"/>
  <c r="AK569" i="1"/>
  <c r="I570" i="1"/>
  <c r="Q570" i="1"/>
  <c r="AC570" i="1"/>
  <c r="AK570" i="1"/>
  <c r="AS570" i="1"/>
  <c r="I571" i="1"/>
  <c r="Q571" i="1"/>
  <c r="AC571" i="1"/>
  <c r="AK571" i="1"/>
  <c r="AS571" i="1"/>
  <c r="I572" i="1"/>
  <c r="Q572" i="1"/>
  <c r="AC572" i="1"/>
  <c r="AK572" i="1"/>
  <c r="I573" i="1"/>
  <c r="Q573" i="1"/>
  <c r="AC573" i="1"/>
  <c r="I574" i="1"/>
  <c r="Q574" i="1"/>
  <c r="AC574" i="1"/>
  <c r="AK574" i="1"/>
  <c r="AS574" i="1"/>
  <c r="I575" i="1"/>
  <c r="Q575" i="1"/>
  <c r="AC575" i="1"/>
  <c r="AK575" i="1"/>
  <c r="AS575" i="1"/>
  <c r="I576" i="1"/>
  <c r="Q576" i="1"/>
  <c r="AS576" i="1"/>
  <c r="I577" i="1"/>
  <c r="Q577" i="1"/>
  <c r="AC577" i="1"/>
  <c r="AK577" i="1"/>
  <c r="AS577" i="1"/>
  <c r="I578" i="1"/>
  <c r="Q578" i="1"/>
  <c r="AC578" i="1"/>
  <c r="AK578" i="1"/>
  <c r="AS578" i="1"/>
  <c r="I579" i="1"/>
  <c r="Q579" i="1"/>
  <c r="AC579" i="1"/>
  <c r="AK579" i="1"/>
  <c r="AS579" i="1"/>
  <c r="I580" i="1"/>
  <c r="Q580" i="1"/>
  <c r="AC580" i="1"/>
  <c r="AK580" i="1"/>
  <c r="AS580" i="1"/>
  <c r="I581" i="1"/>
  <c r="Q581" i="1"/>
  <c r="AC581" i="1"/>
  <c r="AK581" i="1"/>
  <c r="AS581" i="1"/>
  <c r="I582" i="1"/>
  <c r="I583" i="1"/>
  <c r="Q583" i="1"/>
  <c r="AC583" i="1"/>
  <c r="AK583" i="1"/>
  <c r="AS583" i="1"/>
  <c r="I584" i="1"/>
  <c r="Q584" i="1"/>
  <c r="AS584" i="1"/>
  <c r="I585" i="1"/>
  <c r="Q585" i="1"/>
  <c r="AC585" i="1"/>
  <c r="AK585" i="1"/>
  <c r="AS585" i="1"/>
  <c r="I586" i="1"/>
  <c r="Q586" i="1"/>
  <c r="AC586" i="1"/>
  <c r="AK586" i="1"/>
  <c r="AS586" i="1"/>
  <c r="I587" i="1"/>
  <c r="Q587" i="1"/>
  <c r="AC587" i="1"/>
  <c r="AK587" i="1"/>
  <c r="AS587" i="1"/>
  <c r="I588" i="1"/>
  <c r="Q588" i="1"/>
  <c r="AC588" i="1"/>
  <c r="AK588" i="1"/>
  <c r="AS588" i="1"/>
  <c r="I589" i="1"/>
  <c r="Q589" i="1"/>
  <c r="AC589" i="1"/>
  <c r="AK589" i="1"/>
  <c r="AS589" i="1"/>
  <c r="I590" i="1"/>
  <c r="Q590" i="1"/>
  <c r="AC590" i="1"/>
  <c r="AK590" i="1"/>
  <c r="AS590" i="1"/>
  <c r="I591" i="1"/>
  <c r="Q591" i="1"/>
  <c r="AC591" i="1"/>
  <c r="AK591" i="1"/>
  <c r="AS591" i="1"/>
  <c r="I592" i="1"/>
  <c r="Q592" i="1"/>
  <c r="AC592" i="1"/>
  <c r="AK592" i="1"/>
  <c r="AS592" i="1"/>
  <c r="I593" i="1"/>
  <c r="Q593" i="1"/>
  <c r="AC593" i="1"/>
  <c r="AK593" i="1"/>
  <c r="AS593" i="1"/>
  <c r="I594" i="1"/>
  <c r="Q594" i="1"/>
  <c r="AC594" i="1"/>
  <c r="AK594" i="1"/>
  <c r="AS594" i="1"/>
  <c r="I595" i="1"/>
  <c r="Q595" i="1"/>
  <c r="AC595" i="1"/>
  <c r="I596" i="1"/>
  <c r="Q596" i="1"/>
  <c r="AC596" i="1"/>
  <c r="AK596" i="1"/>
  <c r="AS596" i="1"/>
  <c r="I597" i="1"/>
  <c r="Q597" i="1"/>
  <c r="AC597" i="1"/>
  <c r="AK597" i="1"/>
  <c r="AS597" i="1"/>
  <c r="I598" i="1"/>
  <c r="Q598" i="1"/>
  <c r="AC598" i="1"/>
  <c r="AK598" i="1"/>
  <c r="AS598" i="1"/>
  <c r="I599" i="1"/>
  <c r="Q599" i="1"/>
  <c r="AC599" i="1"/>
  <c r="AK599" i="1"/>
  <c r="AS599" i="1"/>
  <c r="I600" i="1"/>
  <c r="Q600" i="1"/>
  <c r="AC600" i="1"/>
  <c r="AK600" i="1"/>
  <c r="AS600" i="1"/>
  <c r="I601" i="1"/>
  <c r="Q601" i="1"/>
  <c r="AC601" i="1"/>
  <c r="AK601" i="1"/>
  <c r="AS601" i="1"/>
  <c r="I602" i="1"/>
  <c r="Q602" i="1"/>
  <c r="AC602" i="1"/>
  <c r="AK602" i="1"/>
  <c r="AS602" i="1"/>
  <c r="I603" i="1"/>
  <c r="Q603" i="1"/>
  <c r="AS603" i="1"/>
  <c r="I604" i="1"/>
  <c r="Q604" i="1"/>
  <c r="AC604" i="1"/>
  <c r="AK604" i="1"/>
  <c r="AS604" i="1"/>
  <c r="I605" i="1"/>
  <c r="Q605" i="1"/>
  <c r="AC605" i="1"/>
  <c r="AK605" i="1"/>
  <c r="AS605" i="1"/>
  <c r="I606" i="1"/>
  <c r="Q606" i="1"/>
  <c r="AC606" i="1"/>
  <c r="AK606" i="1"/>
  <c r="AS606" i="1"/>
  <c r="I607" i="1"/>
  <c r="Q607" i="1"/>
  <c r="AC607" i="1"/>
  <c r="AK607" i="1"/>
  <c r="AS607" i="1"/>
  <c r="I608" i="1"/>
  <c r="Q608" i="1"/>
  <c r="AC608" i="1"/>
  <c r="AK608" i="1"/>
  <c r="AS608" i="1"/>
  <c r="I609" i="1"/>
  <c r="Q609" i="1"/>
  <c r="AC609" i="1"/>
  <c r="AK609" i="1"/>
  <c r="AS609" i="1"/>
  <c r="I610" i="1"/>
  <c r="Q610" i="1"/>
  <c r="AC610" i="1"/>
  <c r="AK610" i="1"/>
  <c r="AS610" i="1"/>
  <c r="I611" i="1"/>
  <c r="Q611" i="1"/>
  <c r="AC611" i="1"/>
  <c r="AK611" i="1"/>
  <c r="AS611" i="1"/>
  <c r="I612" i="1"/>
  <c r="Q612" i="1"/>
  <c r="AC612" i="1"/>
  <c r="I613" i="1"/>
  <c r="Q613" i="1"/>
  <c r="AC613" i="1"/>
  <c r="AK613" i="1"/>
  <c r="AS613" i="1"/>
  <c r="I614" i="1"/>
  <c r="Q614" i="1"/>
  <c r="AC614" i="1"/>
  <c r="AK614" i="1"/>
  <c r="AS614" i="1"/>
  <c r="I615" i="1"/>
  <c r="Q615" i="1"/>
  <c r="AC615" i="1"/>
  <c r="AK615" i="1"/>
  <c r="AS615" i="1"/>
  <c r="I616" i="1"/>
  <c r="Q616" i="1"/>
  <c r="AC616" i="1"/>
  <c r="I617" i="1"/>
  <c r="Q617" i="1"/>
  <c r="AC617" i="1"/>
  <c r="AK617" i="1"/>
  <c r="AS617" i="1"/>
  <c r="I618" i="1"/>
  <c r="Q618" i="1"/>
  <c r="AC618" i="1"/>
  <c r="I619" i="1"/>
  <c r="Q619" i="1"/>
  <c r="AC619" i="1"/>
  <c r="I620" i="1"/>
  <c r="Q620" i="1"/>
  <c r="AC620" i="1"/>
  <c r="AK620" i="1"/>
  <c r="AS620" i="1"/>
  <c r="I621" i="1"/>
  <c r="Q621" i="1"/>
  <c r="AC621" i="1"/>
  <c r="AK621" i="1"/>
  <c r="AS621" i="1"/>
  <c r="I622" i="1"/>
  <c r="Q622" i="1"/>
  <c r="AC622" i="1"/>
  <c r="AK622" i="1"/>
  <c r="AS622" i="1"/>
  <c r="I623" i="1"/>
  <c r="Q623" i="1"/>
  <c r="AS623" i="1"/>
  <c r="I624" i="1"/>
  <c r="Q624" i="1"/>
  <c r="AS624" i="1"/>
  <c r="I625" i="1"/>
  <c r="Q625" i="1"/>
  <c r="AC625" i="1"/>
  <c r="I626" i="1"/>
  <c r="Q626" i="1"/>
  <c r="AC626" i="1"/>
  <c r="AK626" i="1"/>
  <c r="AS626" i="1"/>
  <c r="I627" i="1"/>
  <c r="Q627" i="1"/>
  <c r="AC627" i="1"/>
  <c r="AK627" i="1"/>
  <c r="AS627" i="1"/>
  <c r="I628" i="1"/>
  <c r="Q628" i="1"/>
  <c r="AC628" i="1"/>
  <c r="AK628" i="1"/>
  <c r="AS628" i="1"/>
  <c r="I629" i="1"/>
  <c r="Q629" i="1"/>
  <c r="AS629" i="1"/>
  <c r="I630" i="1"/>
  <c r="Q630" i="1"/>
  <c r="AS630" i="1"/>
  <c r="I631" i="1"/>
  <c r="I632" i="1"/>
  <c r="Q632" i="1"/>
  <c r="AS632" i="1"/>
  <c r="I633" i="1"/>
  <c r="Q633" i="1"/>
  <c r="AC633" i="1"/>
  <c r="I634" i="1"/>
  <c r="Q634" i="1"/>
  <c r="AS634" i="1"/>
  <c r="I635" i="1"/>
  <c r="Q635" i="1"/>
  <c r="AC635" i="1"/>
  <c r="I636" i="1"/>
  <c r="Q636" i="1"/>
  <c r="AS636" i="1"/>
  <c r="I637" i="1"/>
  <c r="Q637" i="1"/>
  <c r="AS637" i="1"/>
  <c r="I638" i="1"/>
  <c r="Q638" i="1"/>
  <c r="AC638" i="1"/>
  <c r="AK638" i="1"/>
  <c r="AS638" i="1"/>
  <c r="I639" i="1"/>
  <c r="Q639" i="1"/>
  <c r="AS639" i="1"/>
  <c r="I640" i="1"/>
  <c r="Q640" i="1"/>
  <c r="AC640" i="1"/>
  <c r="AS640" i="1"/>
  <c r="I641" i="1"/>
  <c r="Q641" i="1"/>
  <c r="AC641" i="1"/>
  <c r="I642" i="1"/>
  <c r="Q642" i="1"/>
  <c r="AS642" i="1"/>
  <c r="I643" i="1"/>
  <c r="Q643" i="1"/>
  <c r="AC643" i="1"/>
  <c r="AK643" i="1"/>
  <c r="AS643" i="1"/>
  <c r="I644" i="1"/>
  <c r="Q644" i="1"/>
  <c r="AC644" i="1"/>
  <c r="I645" i="1"/>
  <c r="Q645" i="1"/>
  <c r="AC645" i="1"/>
  <c r="AK645" i="1"/>
  <c r="AS645" i="1"/>
  <c r="I646" i="1"/>
  <c r="Q646" i="1"/>
  <c r="AS646" i="1"/>
  <c r="I647" i="1"/>
  <c r="Q647" i="1"/>
  <c r="AC647" i="1"/>
  <c r="I648" i="1"/>
  <c r="Q648" i="1"/>
  <c r="AC648" i="1"/>
  <c r="AK648" i="1"/>
  <c r="AS648" i="1"/>
  <c r="I649" i="1"/>
  <c r="Q649" i="1"/>
  <c r="AS649" i="1"/>
  <c r="I650" i="1"/>
  <c r="Q650" i="1"/>
  <c r="AC650" i="1"/>
  <c r="I651" i="1"/>
  <c r="Q651" i="1"/>
  <c r="AS651" i="1"/>
  <c r="I652" i="1"/>
  <c r="Q652" i="1"/>
  <c r="AC652" i="1"/>
  <c r="I653" i="1"/>
  <c r="Q653" i="1"/>
  <c r="AS653" i="1"/>
  <c r="I654" i="1"/>
  <c r="Q654" i="1"/>
  <c r="AC654" i="1"/>
  <c r="AK654" i="1"/>
  <c r="AS654" i="1"/>
  <c r="I655" i="1"/>
  <c r="Q655" i="1"/>
  <c r="AS655" i="1"/>
  <c r="I656" i="1"/>
  <c r="Q656" i="1"/>
  <c r="AC656" i="1"/>
  <c r="AK656" i="1"/>
  <c r="AS656" i="1"/>
  <c r="I657" i="1"/>
  <c r="Q657" i="1"/>
  <c r="AC657" i="1"/>
  <c r="I658" i="1"/>
  <c r="Q658" i="1"/>
  <c r="AS658" i="1"/>
  <c r="I659" i="1"/>
  <c r="Q659" i="1"/>
  <c r="AC659" i="1"/>
  <c r="AS659" i="1"/>
  <c r="I660" i="1"/>
  <c r="Q660" i="1"/>
  <c r="AC660" i="1"/>
  <c r="I661" i="1"/>
  <c r="Q661" i="1"/>
  <c r="AC661" i="1"/>
  <c r="AK661" i="1"/>
  <c r="AS661" i="1"/>
  <c r="I662" i="1"/>
  <c r="Q662" i="1"/>
  <c r="AS662" i="1"/>
  <c r="I663" i="1"/>
  <c r="Q663" i="1"/>
  <c r="AC663" i="1"/>
  <c r="AK663" i="1"/>
  <c r="AS663" i="1"/>
  <c r="I664" i="1"/>
  <c r="Q664" i="1"/>
  <c r="AC664" i="1"/>
  <c r="I665" i="1"/>
  <c r="Q665" i="1"/>
  <c r="AS665" i="1"/>
  <c r="I666" i="1"/>
  <c r="I667" i="1"/>
  <c r="Q667" i="1"/>
  <c r="AC667" i="1"/>
  <c r="AK667" i="1"/>
  <c r="AS667" i="1"/>
  <c r="I668" i="1"/>
  <c r="Q668" i="1"/>
  <c r="AS668" i="1"/>
  <c r="I669" i="1"/>
  <c r="Q669" i="1"/>
  <c r="AC669" i="1"/>
  <c r="AK669" i="1"/>
  <c r="AS669" i="1"/>
  <c r="I670" i="1"/>
  <c r="I671" i="1"/>
  <c r="Q671" i="1"/>
  <c r="AC671" i="1"/>
  <c r="I672" i="1"/>
  <c r="Q672" i="1"/>
  <c r="AC672" i="1"/>
  <c r="I673" i="1"/>
  <c r="Q673" i="1"/>
  <c r="AC673" i="1"/>
  <c r="I674" i="1"/>
  <c r="Q674" i="1"/>
  <c r="AC674" i="1"/>
  <c r="I675" i="1"/>
  <c r="I676" i="1"/>
  <c r="Q676" i="1"/>
  <c r="AK676" i="1"/>
  <c r="I677" i="1"/>
  <c r="Q677" i="1"/>
  <c r="AC677" i="1"/>
  <c r="I678" i="1"/>
  <c r="Q678" i="1"/>
  <c r="AC678" i="1"/>
  <c r="I679" i="1"/>
  <c r="Q679" i="1"/>
  <c r="AC679" i="1"/>
  <c r="I680" i="1"/>
  <c r="Q680" i="1"/>
  <c r="AC680" i="1"/>
  <c r="I681" i="1"/>
  <c r="Q681" i="1"/>
  <c r="AC681" i="1"/>
  <c r="I682" i="1"/>
  <c r="Q682" i="1"/>
  <c r="AC682" i="1"/>
  <c r="I683" i="1"/>
  <c r="Q683" i="1"/>
  <c r="AC683" i="1"/>
  <c r="I684" i="1"/>
  <c r="Q684" i="1"/>
  <c r="AC684" i="1"/>
  <c r="I685" i="1"/>
  <c r="Q685" i="1"/>
  <c r="AK685" i="1"/>
  <c r="I686" i="1"/>
  <c r="Q686" i="1"/>
  <c r="AC686" i="1"/>
  <c r="I687" i="1"/>
  <c r="Q687" i="1"/>
  <c r="AC687" i="1"/>
  <c r="I688" i="1"/>
  <c r="Q688" i="1"/>
  <c r="AC688" i="1"/>
  <c r="I689" i="1"/>
  <c r="Q689" i="1"/>
  <c r="AC689" i="1"/>
  <c r="I690" i="1"/>
  <c r="Q690" i="1"/>
  <c r="AC690" i="1"/>
  <c r="I691" i="1"/>
  <c r="Q691" i="1"/>
  <c r="AK691" i="1"/>
  <c r="I692" i="1"/>
  <c r="Q692" i="1"/>
  <c r="AC692" i="1"/>
  <c r="I693" i="1"/>
  <c r="Q693" i="1"/>
  <c r="AC693" i="1"/>
  <c r="I694" i="1"/>
  <c r="Q694" i="1"/>
  <c r="AC694" i="1"/>
  <c r="I695" i="1"/>
  <c r="Q695" i="1"/>
  <c r="AK695" i="1"/>
  <c r="I696" i="1"/>
  <c r="Q696" i="1"/>
  <c r="AC696" i="1"/>
  <c r="I697" i="1"/>
  <c r="Q697" i="1"/>
  <c r="AC697" i="1"/>
  <c r="AK697" i="1"/>
  <c r="AS697" i="1"/>
  <c r="I698" i="1"/>
  <c r="Q698" i="1"/>
  <c r="AC698" i="1"/>
  <c r="I699" i="1"/>
  <c r="Q699" i="1"/>
  <c r="AC699" i="1"/>
  <c r="AK699" i="1"/>
  <c r="AS699" i="1"/>
  <c r="I700" i="1"/>
  <c r="Q700" i="1"/>
  <c r="AS700" i="1"/>
  <c r="I701" i="1"/>
  <c r="Q701" i="1"/>
  <c r="AC701" i="1"/>
  <c r="I702" i="1"/>
  <c r="Q702" i="1"/>
  <c r="AC702" i="1"/>
  <c r="AK702" i="1"/>
  <c r="AS702" i="1"/>
  <c r="I703" i="1"/>
  <c r="Q703" i="1"/>
  <c r="AC703" i="1"/>
  <c r="I704" i="1"/>
  <c r="Q704" i="1"/>
  <c r="AC704" i="1"/>
  <c r="I705" i="1"/>
  <c r="Q705" i="1"/>
  <c r="AC705" i="1"/>
  <c r="I706" i="1"/>
  <c r="Q706" i="1"/>
  <c r="AC706" i="1"/>
  <c r="I707" i="1"/>
  <c r="Q707" i="1"/>
  <c r="AC707" i="1"/>
  <c r="AK707" i="1"/>
  <c r="AS707" i="1"/>
  <c r="I708" i="1"/>
  <c r="Q708" i="1"/>
  <c r="AC708" i="1"/>
  <c r="I709" i="1"/>
  <c r="Q709" i="1"/>
  <c r="AC709" i="1"/>
  <c r="I710" i="1"/>
  <c r="Q710" i="1"/>
  <c r="AC710" i="1"/>
  <c r="AK710" i="1"/>
  <c r="AS710" i="1"/>
  <c r="I711" i="1"/>
  <c r="Q711" i="1"/>
  <c r="AS711" i="1"/>
  <c r="I712" i="1"/>
  <c r="Q712" i="1"/>
  <c r="AC712" i="1"/>
  <c r="I713" i="1"/>
  <c r="Q713" i="1"/>
  <c r="AC713" i="1"/>
  <c r="I714" i="1"/>
  <c r="Q714" i="1"/>
  <c r="AC714" i="1"/>
  <c r="AK714" i="1"/>
  <c r="AS714" i="1"/>
  <c r="I715" i="1"/>
  <c r="Q715" i="1"/>
  <c r="AC715" i="1"/>
  <c r="I716" i="1"/>
  <c r="Q716" i="1"/>
  <c r="AS716" i="1"/>
  <c r="I717" i="1"/>
  <c r="I718" i="1"/>
  <c r="Q718" i="1"/>
  <c r="AK718" i="1"/>
  <c r="AS718" i="1"/>
  <c r="I719" i="1"/>
  <c r="Q719" i="1"/>
  <c r="AK719" i="1"/>
  <c r="AS719" i="1"/>
  <c r="I720" i="1"/>
  <c r="Q720" i="1"/>
  <c r="AC720" i="1"/>
  <c r="I721" i="1"/>
  <c r="Q721" i="1"/>
  <c r="AC721" i="1"/>
  <c r="I722" i="1"/>
  <c r="Q722" i="1"/>
  <c r="AC722" i="1"/>
  <c r="I723" i="1"/>
  <c r="Q723" i="1"/>
  <c r="AC723" i="1"/>
  <c r="I724" i="1"/>
  <c r="Q724" i="1"/>
  <c r="AC724" i="1"/>
  <c r="I725" i="1"/>
  <c r="Q725" i="1"/>
  <c r="AC725" i="1"/>
  <c r="I726" i="1"/>
  <c r="Q726" i="1"/>
  <c r="AC726" i="1"/>
  <c r="I727" i="1"/>
  <c r="Q727" i="1"/>
  <c r="AC727" i="1"/>
  <c r="I728" i="1"/>
  <c r="Q728" i="1"/>
  <c r="AC728" i="1"/>
  <c r="I729" i="1"/>
  <c r="Q729" i="1"/>
  <c r="AC729" i="1"/>
  <c r="I730" i="1"/>
  <c r="Q730" i="1"/>
  <c r="AK730" i="1"/>
  <c r="I731" i="1"/>
  <c r="Q731" i="1"/>
  <c r="AC731" i="1"/>
  <c r="AK731" i="1"/>
  <c r="AS731" i="1"/>
  <c r="I732" i="1"/>
  <c r="Q732" i="1"/>
  <c r="AC732" i="1"/>
  <c r="I733" i="1"/>
  <c r="Q733" i="1"/>
  <c r="AC733" i="1"/>
  <c r="AK733" i="1"/>
  <c r="AS733" i="1"/>
  <c r="I734" i="1"/>
  <c r="Q734" i="1"/>
  <c r="AC734" i="1"/>
  <c r="I735" i="1"/>
  <c r="Q735" i="1"/>
  <c r="AC735" i="1"/>
  <c r="I736" i="1"/>
  <c r="Q736" i="1"/>
  <c r="AC736" i="1"/>
  <c r="I737" i="1"/>
  <c r="Q737" i="1"/>
  <c r="AC737" i="1"/>
  <c r="I738" i="1"/>
  <c r="Q738" i="1"/>
  <c r="AC738" i="1"/>
  <c r="I739" i="1"/>
  <c r="I740" i="1"/>
  <c r="Q740" i="1"/>
  <c r="AC740" i="1"/>
  <c r="I741" i="1"/>
  <c r="Q741" i="1"/>
  <c r="AK741" i="1"/>
  <c r="I742" i="1"/>
  <c r="Q742" i="1"/>
  <c r="AK742" i="1"/>
  <c r="I743" i="1"/>
  <c r="Q743" i="1"/>
  <c r="AC743" i="1"/>
  <c r="AK743" i="1"/>
  <c r="I744" i="1"/>
  <c r="Q744" i="1"/>
  <c r="AC744" i="1"/>
  <c r="AK744" i="1"/>
  <c r="I745" i="1"/>
  <c r="Q745" i="1"/>
  <c r="AK745" i="1"/>
  <c r="I746" i="1"/>
  <c r="Q746" i="1"/>
  <c r="AC746" i="1"/>
  <c r="I747" i="1"/>
  <c r="Q747" i="1"/>
  <c r="AK747" i="1"/>
  <c r="I748" i="1"/>
  <c r="Q748" i="1"/>
  <c r="AC748" i="1"/>
  <c r="AK748" i="1"/>
  <c r="I749" i="1"/>
  <c r="Q749" i="1"/>
  <c r="AC749" i="1"/>
  <c r="AK749" i="1"/>
  <c r="I750" i="1"/>
  <c r="Q750" i="1"/>
  <c r="AK750" i="1"/>
  <c r="I751" i="1"/>
  <c r="Q751" i="1"/>
  <c r="AK751" i="1"/>
  <c r="I752" i="1"/>
  <c r="Q752" i="1"/>
  <c r="AC752" i="1"/>
  <c r="I753" i="1"/>
  <c r="Q753" i="1"/>
  <c r="AC753" i="1"/>
  <c r="I754" i="1"/>
  <c r="Q754" i="1"/>
  <c r="AC754" i="1"/>
  <c r="AK754" i="1"/>
  <c r="I755" i="1"/>
  <c r="Q755" i="1"/>
  <c r="AC755" i="1"/>
  <c r="I756" i="1"/>
  <c r="Q756" i="1"/>
  <c r="AK756" i="1"/>
  <c r="I757" i="1"/>
  <c r="Q757" i="1"/>
  <c r="AC757" i="1"/>
  <c r="AK757" i="1"/>
  <c r="I758" i="1"/>
  <c r="Q758" i="1"/>
  <c r="AC758" i="1"/>
  <c r="I759" i="1"/>
  <c r="Q759" i="1"/>
  <c r="AK759" i="1"/>
  <c r="I760" i="1"/>
  <c r="I761" i="1"/>
  <c r="Q761" i="1"/>
  <c r="AC761" i="1"/>
  <c r="I762" i="1"/>
  <c r="Q762" i="1"/>
  <c r="AC762" i="1"/>
  <c r="I763" i="1"/>
  <c r="Q763" i="1"/>
  <c r="AC763" i="1"/>
  <c r="I764" i="1"/>
  <c r="Q764" i="1"/>
  <c r="AC764" i="1"/>
  <c r="I765" i="1"/>
  <c r="Q765" i="1"/>
  <c r="AC765" i="1"/>
  <c r="I766" i="1"/>
  <c r="Q766" i="1"/>
  <c r="AC766" i="1"/>
  <c r="I767" i="1"/>
  <c r="Q767" i="1"/>
  <c r="AC767" i="1"/>
  <c r="I768" i="1"/>
  <c r="Q768" i="1"/>
  <c r="AC768" i="1"/>
  <c r="I769" i="1"/>
  <c r="Q769" i="1"/>
  <c r="AC769" i="1"/>
  <c r="I770" i="1"/>
  <c r="Q770" i="1"/>
  <c r="AC770" i="1"/>
  <c r="I771" i="1"/>
  <c r="Q771" i="1"/>
  <c r="AC771" i="1"/>
  <c r="I772" i="1"/>
  <c r="Q772" i="1"/>
  <c r="AC772" i="1"/>
  <c r="I773" i="1"/>
  <c r="Q773" i="1"/>
  <c r="AC773" i="1"/>
  <c r="I774" i="1"/>
  <c r="Q774" i="1"/>
  <c r="AC774" i="1"/>
  <c r="I775" i="1"/>
  <c r="Q775" i="1"/>
  <c r="AC775" i="1"/>
  <c r="I776" i="1"/>
  <c r="Q776" i="1"/>
  <c r="AC776" i="1"/>
  <c r="AK776" i="1"/>
  <c r="I777" i="1"/>
  <c r="Q777" i="1"/>
  <c r="AC777" i="1"/>
  <c r="I778" i="1"/>
  <c r="Q778" i="1"/>
  <c r="AC778" i="1"/>
  <c r="I779" i="1"/>
  <c r="Q779" i="1"/>
  <c r="AK779" i="1"/>
  <c r="I780" i="1"/>
  <c r="Q780" i="1"/>
  <c r="AC780" i="1"/>
  <c r="AK780" i="1"/>
  <c r="AS780" i="1"/>
  <c r="I781" i="1"/>
  <c r="Q781" i="1"/>
  <c r="AS781" i="1"/>
  <c r="I782" i="1"/>
  <c r="I783" i="1"/>
  <c r="Q783" i="1"/>
  <c r="AC783" i="1"/>
  <c r="I784" i="1"/>
  <c r="Q784" i="1"/>
  <c r="AC784" i="1"/>
  <c r="I785" i="1"/>
  <c r="Q785" i="1"/>
  <c r="AC785" i="1"/>
  <c r="I786" i="1"/>
  <c r="Q786" i="1"/>
  <c r="AC786" i="1"/>
  <c r="I787" i="1"/>
  <c r="Q787" i="1"/>
  <c r="AC787" i="1"/>
  <c r="I788" i="1"/>
  <c r="Q788" i="1"/>
  <c r="AC788" i="1"/>
  <c r="AK788" i="1"/>
  <c r="AS788" i="1"/>
  <c r="I789" i="1"/>
  <c r="Q789" i="1"/>
  <c r="AC789" i="1"/>
  <c r="AK789" i="1"/>
  <c r="I790" i="1"/>
  <c r="Q790" i="1"/>
  <c r="AC790" i="1"/>
  <c r="I791" i="1"/>
  <c r="Q791" i="1"/>
  <c r="AC791" i="1"/>
  <c r="I792" i="1"/>
  <c r="I793" i="1"/>
  <c r="Q793" i="1"/>
  <c r="AC793" i="1"/>
  <c r="AK793" i="1"/>
  <c r="I794" i="1"/>
  <c r="Q794" i="1"/>
  <c r="AC794" i="1"/>
  <c r="I795" i="1"/>
  <c r="Q795" i="1"/>
  <c r="AK795" i="1"/>
  <c r="I796" i="1"/>
  <c r="Q796" i="1"/>
  <c r="AC796" i="1"/>
  <c r="AK796" i="1"/>
  <c r="AS796" i="1"/>
  <c r="I797" i="1"/>
  <c r="Q797" i="1"/>
  <c r="AC797" i="1"/>
  <c r="AK797" i="1"/>
  <c r="I798" i="1"/>
  <c r="Q798" i="1"/>
  <c r="AC798" i="1"/>
  <c r="I799" i="1"/>
  <c r="Q799" i="1"/>
  <c r="AC799" i="1"/>
  <c r="I800" i="1"/>
  <c r="Q800" i="1"/>
  <c r="AC800" i="1"/>
  <c r="AK800" i="1"/>
  <c r="I801" i="1"/>
  <c r="Q801" i="1"/>
  <c r="AC801" i="1"/>
  <c r="AK801" i="1"/>
  <c r="I802" i="1"/>
  <c r="Q802" i="1"/>
  <c r="AC802" i="1"/>
  <c r="AK802" i="1"/>
  <c r="AS802" i="1"/>
  <c r="I803" i="1"/>
  <c r="Q803" i="1"/>
  <c r="AC803" i="1"/>
  <c r="AK803" i="1"/>
  <c r="I804" i="1"/>
  <c r="Q804" i="1"/>
  <c r="AC804" i="1"/>
  <c r="I805" i="1"/>
  <c r="Q805" i="1"/>
  <c r="AC805" i="1"/>
  <c r="I806" i="1"/>
  <c r="Q806" i="1"/>
  <c r="AC806" i="1"/>
  <c r="I807" i="1"/>
  <c r="Q807" i="1"/>
  <c r="AC807" i="1"/>
  <c r="I808" i="1"/>
  <c r="Q808" i="1"/>
  <c r="AC808" i="1"/>
  <c r="AK808" i="1"/>
  <c r="I809" i="1"/>
  <c r="Q809" i="1"/>
  <c r="AC809" i="1"/>
  <c r="AK809" i="1"/>
  <c r="I810" i="1"/>
  <c r="Q810" i="1"/>
  <c r="AC810" i="1"/>
  <c r="AK810" i="1"/>
  <c r="I811" i="1"/>
  <c r="Q811" i="1"/>
  <c r="AC811" i="1"/>
  <c r="AK811" i="1"/>
  <c r="I812" i="1"/>
  <c r="Q812" i="1"/>
  <c r="AC812" i="1"/>
  <c r="AK812" i="1"/>
  <c r="I813" i="1"/>
  <c r="Q813" i="1"/>
  <c r="AC813" i="1"/>
  <c r="I814" i="1"/>
  <c r="Q814" i="1"/>
  <c r="AC814" i="1"/>
  <c r="AK814" i="1"/>
  <c r="I815" i="1"/>
  <c r="Q815" i="1"/>
  <c r="AC815" i="1"/>
  <c r="AK815" i="1"/>
  <c r="I816" i="1"/>
  <c r="Q816" i="1"/>
  <c r="AC816" i="1"/>
  <c r="AK816" i="1"/>
  <c r="I817" i="1"/>
  <c r="I818" i="1"/>
  <c r="Q818" i="1"/>
  <c r="AC818" i="1"/>
  <c r="AK818" i="1"/>
  <c r="I819" i="1"/>
  <c r="Q819" i="1"/>
  <c r="AC819" i="1"/>
  <c r="AK819" i="1"/>
  <c r="I820" i="1"/>
  <c r="Q820" i="1"/>
  <c r="AC820" i="1"/>
  <c r="AK820" i="1"/>
  <c r="I821" i="1"/>
  <c r="Q821" i="1"/>
  <c r="AC821" i="1"/>
  <c r="AK821" i="1"/>
  <c r="AS821" i="1"/>
  <c r="I822" i="1"/>
  <c r="Q822" i="1"/>
  <c r="AC822" i="1"/>
  <c r="AK822" i="1"/>
  <c r="AS822" i="1"/>
  <c r="I823" i="1"/>
  <c r="Q823" i="1"/>
  <c r="AC823" i="1"/>
  <c r="AK823" i="1"/>
  <c r="I824" i="1"/>
  <c r="Q824" i="1"/>
  <c r="AC824" i="1"/>
  <c r="AK824" i="1"/>
  <c r="I825" i="1"/>
  <c r="Q825" i="1"/>
  <c r="AC825" i="1"/>
  <c r="AK825" i="1"/>
  <c r="AS825" i="1"/>
  <c r="I826" i="1"/>
  <c r="Q826" i="1"/>
  <c r="AC826" i="1"/>
  <c r="AK826" i="1"/>
  <c r="AS826" i="1"/>
  <c r="I827" i="1"/>
  <c r="Q827" i="1"/>
  <c r="AC827" i="1"/>
  <c r="AK827" i="1"/>
  <c r="AS827" i="1"/>
  <c r="I828" i="1"/>
  <c r="Q828" i="1"/>
  <c r="AC828" i="1"/>
  <c r="AK828" i="1"/>
  <c r="AS828" i="1"/>
  <c r="I829" i="1"/>
  <c r="Q829" i="1"/>
  <c r="AK829" i="1"/>
  <c r="AS829" i="1"/>
  <c r="I830" i="1"/>
  <c r="Q830" i="1"/>
  <c r="AK830" i="1"/>
  <c r="AS830" i="1"/>
  <c r="I831" i="1"/>
  <c r="Q831" i="1"/>
  <c r="AK831" i="1"/>
  <c r="AS831" i="1"/>
  <c r="I832" i="1"/>
  <c r="Q832" i="1"/>
  <c r="AC832" i="1"/>
  <c r="AK832" i="1"/>
  <c r="AS832" i="1"/>
  <c r="I833" i="1"/>
  <c r="Q833" i="1"/>
  <c r="AC833" i="1"/>
  <c r="AK833" i="1"/>
  <c r="AS833" i="1"/>
  <c r="I834" i="1"/>
  <c r="I835" i="1"/>
  <c r="Q835" i="1"/>
  <c r="AC835" i="1"/>
  <c r="I836" i="1"/>
  <c r="Q836" i="1"/>
  <c r="AC836" i="1"/>
  <c r="I837" i="1"/>
  <c r="Q837" i="1"/>
  <c r="AC837" i="1"/>
  <c r="I838" i="1"/>
  <c r="Q838" i="1"/>
  <c r="AC838" i="1"/>
  <c r="I839" i="1"/>
  <c r="Q839" i="1"/>
  <c r="AC839" i="1"/>
  <c r="I840" i="1"/>
  <c r="Q840" i="1"/>
  <c r="AC840" i="1"/>
  <c r="I841" i="1"/>
  <c r="Q841" i="1"/>
  <c r="AC841" i="1"/>
  <c r="AK841" i="1"/>
  <c r="AS841" i="1"/>
  <c r="I842" i="1"/>
  <c r="Q842" i="1"/>
  <c r="AK842" i="1"/>
  <c r="I843" i="1"/>
  <c r="Q843" i="1"/>
  <c r="AC843" i="1"/>
  <c r="I844" i="1"/>
  <c r="Q844" i="1"/>
  <c r="AK844" i="1"/>
  <c r="I845" i="1"/>
  <c r="Q845" i="1"/>
  <c r="AC845" i="1"/>
  <c r="AK845" i="1"/>
  <c r="AS845" i="1"/>
  <c r="I846" i="1"/>
  <c r="Q846" i="1"/>
  <c r="AC846" i="1"/>
  <c r="AK846" i="1"/>
  <c r="AS846" i="1"/>
  <c r="I847" i="1"/>
  <c r="Q847" i="1"/>
  <c r="AK847" i="1"/>
  <c r="I848" i="1"/>
  <c r="Q848" i="1"/>
  <c r="AC848" i="1"/>
  <c r="AK848" i="1"/>
  <c r="AS848" i="1"/>
  <c r="I849" i="1"/>
  <c r="Q849" i="1"/>
  <c r="AK849" i="1"/>
  <c r="I850" i="1"/>
  <c r="I851" i="1"/>
  <c r="Q851" i="1"/>
  <c r="AC851" i="1"/>
  <c r="I852" i="1"/>
  <c r="Q852" i="1"/>
  <c r="AC852" i="1"/>
  <c r="I853" i="1"/>
  <c r="Q853" i="1"/>
  <c r="AC853" i="1"/>
  <c r="I854" i="1"/>
  <c r="Q854" i="1"/>
  <c r="AC854" i="1"/>
  <c r="AK854" i="1"/>
  <c r="I855" i="1"/>
  <c r="Q855" i="1"/>
  <c r="AC855" i="1"/>
  <c r="I856" i="1"/>
  <c r="Q856" i="1"/>
  <c r="AK856" i="1"/>
  <c r="AS856" i="1"/>
  <c r="I857" i="1"/>
  <c r="Q857" i="1"/>
  <c r="AC857" i="1"/>
  <c r="I858" i="1"/>
  <c r="Q858" i="1"/>
  <c r="AC858" i="1"/>
  <c r="I859" i="1"/>
  <c r="Q859" i="1"/>
  <c r="AC859" i="1"/>
  <c r="I860" i="1"/>
  <c r="Q860" i="1"/>
  <c r="AC860" i="1"/>
  <c r="AK860" i="1"/>
  <c r="I861" i="1"/>
  <c r="Q861" i="1"/>
  <c r="AK861" i="1"/>
  <c r="AS861" i="1"/>
  <c r="I862" i="1"/>
  <c r="Q862" i="1"/>
  <c r="AC862" i="1"/>
  <c r="I863" i="1"/>
  <c r="Q863" i="1"/>
  <c r="AC863" i="1"/>
  <c r="I864" i="1"/>
  <c r="Q864" i="1"/>
  <c r="AC864" i="1"/>
  <c r="I865" i="1"/>
  <c r="I866" i="1"/>
  <c r="Q866" i="1"/>
  <c r="AC866" i="1"/>
  <c r="I867" i="1"/>
  <c r="Q867" i="1"/>
  <c r="AC867" i="1"/>
  <c r="I868" i="1"/>
  <c r="Q868" i="1"/>
  <c r="AC868" i="1"/>
  <c r="I869" i="1"/>
  <c r="Q869" i="1"/>
  <c r="AC869" i="1"/>
  <c r="I870" i="1"/>
  <c r="Q870" i="1"/>
  <c r="AC870" i="1"/>
  <c r="I871" i="1"/>
  <c r="Q871" i="1"/>
  <c r="AC871" i="1"/>
  <c r="I872" i="1"/>
  <c r="Q872" i="1"/>
  <c r="AC872" i="1"/>
  <c r="AK872" i="1"/>
  <c r="AS872" i="1"/>
  <c r="I873" i="1"/>
  <c r="Q873" i="1"/>
  <c r="AC873" i="1"/>
  <c r="AK873" i="1"/>
  <c r="AS873" i="1"/>
  <c r="I874" i="1"/>
  <c r="Q874" i="1"/>
  <c r="AC874" i="1"/>
  <c r="AK874" i="1"/>
  <c r="AS874" i="1"/>
  <c r="I875" i="1"/>
  <c r="I876" i="1"/>
  <c r="Q876" i="1"/>
  <c r="AC876" i="1"/>
  <c r="I877" i="1"/>
  <c r="Q877" i="1"/>
  <c r="AC877" i="1"/>
  <c r="I878" i="1"/>
  <c r="Q878" i="1"/>
  <c r="AC878" i="1"/>
  <c r="I879" i="1"/>
  <c r="Q879" i="1"/>
  <c r="AC879" i="1"/>
  <c r="I880" i="1"/>
  <c r="Q880" i="1"/>
  <c r="AC880" i="1"/>
  <c r="I881" i="1"/>
  <c r="Q881" i="1"/>
  <c r="AC881" i="1"/>
  <c r="I882" i="1"/>
  <c r="Q882" i="1"/>
  <c r="AC882" i="1"/>
  <c r="I883" i="1"/>
  <c r="Q883" i="1"/>
  <c r="AC883" i="1"/>
  <c r="AK883" i="1"/>
  <c r="AS883" i="1"/>
  <c r="I884" i="1"/>
  <c r="I885" i="1"/>
  <c r="Q885" i="1"/>
  <c r="AC885" i="1"/>
  <c r="I886" i="1"/>
  <c r="Q886" i="1"/>
  <c r="AC886" i="1"/>
  <c r="I887" i="1"/>
  <c r="Q887" i="1"/>
  <c r="AC887" i="1"/>
  <c r="I888" i="1"/>
  <c r="Q888" i="1"/>
  <c r="AC888" i="1"/>
  <c r="I889" i="1"/>
  <c r="Q889" i="1"/>
  <c r="AC889" i="1"/>
  <c r="AK889" i="1"/>
  <c r="AS889" i="1"/>
  <c r="I890" i="1"/>
  <c r="Q890" i="1"/>
  <c r="AK890" i="1"/>
  <c r="AS890" i="1"/>
  <c r="I891" i="1"/>
  <c r="Q891" i="1"/>
  <c r="AC891" i="1"/>
  <c r="AK891" i="1"/>
  <c r="AS891" i="1"/>
  <c r="I892" i="1"/>
  <c r="Q892" i="1"/>
  <c r="AC892" i="1"/>
  <c r="AK892" i="1"/>
  <c r="AS892" i="1"/>
  <c r="I893" i="1"/>
  <c r="Q893" i="1"/>
  <c r="AC893" i="1"/>
  <c r="AK893" i="1"/>
  <c r="AS893" i="1"/>
  <c r="I894" i="1"/>
  <c r="Q894" i="1"/>
  <c r="AC894" i="1"/>
  <c r="AK894" i="1"/>
  <c r="AS894" i="1"/>
  <c r="I895" i="1"/>
  <c r="Q895" i="1"/>
  <c r="AC895" i="1"/>
  <c r="AK895" i="1"/>
  <c r="AS895" i="1"/>
  <c r="I896" i="1"/>
  <c r="Q896" i="1"/>
  <c r="AC896" i="1"/>
  <c r="AK896" i="1"/>
  <c r="AS896" i="1"/>
  <c r="I897" i="1"/>
  <c r="Q897" i="1"/>
  <c r="AC897" i="1"/>
  <c r="AK897" i="1"/>
  <c r="AS897" i="1"/>
  <c r="I898" i="1"/>
  <c r="Q898" i="1"/>
  <c r="AC898" i="1"/>
  <c r="AK898" i="1"/>
  <c r="AS898" i="1"/>
  <c r="I899" i="1"/>
  <c r="Q899" i="1"/>
  <c r="AC899" i="1"/>
  <c r="AK899" i="1"/>
  <c r="AS899" i="1"/>
  <c r="I900" i="1"/>
  <c r="Q900" i="1"/>
  <c r="AK900" i="1"/>
  <c r="I901" i="1"/>
  <c r="Q901" i="1"/>
  <c r="AC901" i="1"/>
  <c r="I902" i="1"/>
  <c r="Q902" i="1"/>
  <c r="AC902" i="1"/>
  <c r="I903" i="1"/>
  <c r="Q903" i="1"/>
  <c r="AC903" i="1"/>
  <c r="AK903" i="1"/>
  <c r="I904" i="1"/>
  <c r="Q904" i="1"/>
  <c r="AC904" i="1"/>
  <c r="AK904" i="1"/>
  <c r="AS904" i="1"/>
  <c r="I905" i="1"/>
  <c r="Q905" i="1"/>
  <c r="AC905" i="1"/>
  <c r="AK905" i="1"/>
  <c r="AS905" i="1"/>
  <c r="I906" i="1"/>
  <c r="Q906" i="1"/>
  <c r="AC906" i="1"/>
  <c r="AK906" i="1"/>
  <c r="AS906" i="1"/>
  <c r="I907" i="1"/>
  <c r="Q907" i="1"/>
  <c r="AC907" i="1"/>
  <c r="AK907" i="1"/>
  <c r="AS907" i="1"/>
  <c r="I908" i="1"/>
  <c r="I909" i="1"/>
  <c r="Q909" i="1"/>
  <c r="AC909" i="1"/>
  <c r="AK909" i="1"/>
  <c r="AS909" i="1"/>
  <c r="I910" i="1"/>
  <c r="Q910" i="1"/>
  <c r="AC910" i="1"/>
  <c r="I911" i="1"/>
  <c r="Q911" i="1"/>
  <c r="AC911" i="1"/>
  <c r="I912" i="1"/>
  <c r="Q912" i="1"/>
  <c r="AC912" i="1"/>
  <c r="AK912" i="1"/>
  <c r="AS912" i="1"/>
  <c r="I913" i="1"/>
  <c r="I914" i="1"/>
  <c r="Q914" i="1"/>
  <c r="AC914" i="1"/>
  <c r="AK914" i="1"/>
  <c r="AS914" i="1"/>
  <c r="I915" i="1"/>
  <c r="Q915" i="1"/>
  <c r="AC915" i="1"/>
  <c r="AK915" i="1"/>
  <c r="AS915" i="1"/>
  <c r="I916" i="1"/>
  <c r="Q916" i="1"/>
  <c r="AK916" i="1"/>
  <c r="AS916" i="1"/>
  <c r="I917" i="1"/>
  <c r="Q917" i="1"/>
  <c r="AK917" i="1"/>
  <c r="AS917" i="1"/>
  <c r="I918" i="1"/>
  <c r="Q918" i="1"/>
  <c r="AC918" i="1"/>
  <c r="I919" i="1"/>
  <c r="Q919" i="1"/>
  <c r="AS919" i="1"/>
  <c r="I920" i="1"/>
  <c r="Q920" i="1"/>
  <c r="AC920" i="1"/>
  <c r="AK920" i="1"/>
  <c r="AS920" i="1"/>
  <c r="I921" i="1"/>
  <c r="Q921" i="1"/>
  <c r="AC921" i="1"/>
  <c r="AK921" i="1"/>
  <c r="AS921" i="1"/>
  <c r="I922" i="1"/>
  <c r="Q922" i="1"/>
  <c r="AC922" i="1"/>
  <c r="AK922" i="1"/>
  <c r="AS922" i="1"/>
  <c r="I923" i="1"/>
  <c r="Q923" i="1"/>
  <c r="AC923" i="1"/>
  <c r="AK923" i="1"/>
  <c r="AS923" i="1"/>
  <c r="I924" i="1"/>
  <c r="Q924" i="1"/>
  <c r="AC924" i="1"/>
  <c r="AK924" i="1"/>
  <c r="AS924" i="1"/>
  <c r="I925" i="1"/>
  <c r="Q925" i="1"/>
  <c r="AK925" i="1"/>
  <c r="AS925" i="1"/>
  <c r="I926" i="1"/>
  <c r="Q926" i="1"/>
  <c r="AS926" i="1"/>
  <c r="I927" i="1"/>
  <c r="Q927" i="1"/>
  <c r="AC927" i="1"/>
  <c r="AK927" i="1"/>
  <c r="AS927" i="1"/>
  <c r="I928" i="1"/>
  <c r="Q928" i="1"/>
  <c r="AK928" i="1"/>
  <c r="AS928" i="1"/>
  <c r="I929" i="1"/>
  <c r="Q929" i="1"/>
  <c r="AC929" i="1"/>
  <c r="AK929" i="1"/>
  <c r="AS929" i="1"/>
  <c r="I930" i="1"/>
  <c r="Q930" i="1"/>
  <c r="AK930" i="1"/>
  <c r="AS930" i="1"/>
  <c r="I931" i="1"/>
  <c r="Q931" i="1"/>
  <c r="AK931" i="1"/>
  <c r="AS931" i="1"/>
  <c r="I932" i="1"/>
  <c r="Q932" i="1"/>
  <c r="AS932" i="1"/>
  <c r="I933" i="1"/>
  <c r="Q933" i="1"/>
  <c r="AC933" i="1"/>
  <c r="I934" i="1"/>
  <c r="Q934" i="1"/>
  <c r="AK934" i="1"/>
  <c r="AS934" i="1"/>
  <c r="I935" i="1"/>
  <c r="Q935" i="1"/>
  <c r="AC935" i="1"/>
  <c r="I936" i="1"/>
  <c r="Q936" i="1"/>
  <c r="AC936" i="1"/>
  <c r="AK936" i="1"/>
  <c r="AS936" i="1"/>
  <c r="I937" i="1"/>
  <c r="Q937" i="1"/>
  <c r="AK937" i="1"/>
  <c r="AS937" i="1"/>
  <c r="I938" i="1"/>
  <c r="Q938" i="1"/>
  <c r="AS938" i="1"/>
  <c r="I939" i="1"/>
  <c r="Q939" i="1"/>
  <c r="AK939" i="1"/>
  <c r="AS939" i="1"/>
  <c r="I940" i="1"/>
  <c r="Q940" i="1"/>
  <c r="AS940" i="1"/>
  <c r="I941" i="1"/>
  <c r="Q941" i="1"/>
  <c r="AC941" i="1"/>
  <c r="AK941" i="1"/>
  <c r="AS941" i="1"/>
  <c r="I942" i="1"/>
  <c r="Q942" i="1"/>
  <c r="AC942" i="1"/>
  <c r="AK942" i="1"/>
  <c r="AS942" i="1"/>
  <c r="I943" i="1"/>
  <c r="Q943" i="1"/>
  <c r="AC943" i="1"/>
  <c r="AK943" i="1"/>
  <c r="AS943" i="1"/>
  <c r="I944" i="1"/>
  <c r="Q944" i="1"/>
  <c r="AK944" i="1"/>
  <c r="AS944" i="1"/>
  <c r="I945" i="1"/>
  <c r="Q945" i="1"/>
  <c r="AK945" i="1"/>
  <c r="AS945" i="1"/>
  <c r="I946" i="1"/>
  <c r="Q946" i="1"/>
  <c r="AC946" i="1"/>
  <c r="I947" i="1"/>
  <c r="Q947" i="1"/>
  <c r="AK947" i="1"/>
  <c r="AS947" i="1"/>
  <c r="I948" i="1"/>
  <c r="Q948" i="1"/>
  <c r="AK948" i="1"/>
  <c r="AS948" i="1"/>
  <c r="I949" i="1"/>
  <c r="Q949" i="1"/>
  <c r="AS949" i="1"/>
  <c r="I950" i="1"/>
  <c r="Q950" i="1"/>
  <c r="AK950" i="1"/>
  <c r="AS950" i="1"/>
  <c r="I951" i="1"/>
  <c r="Q951" i="1"/>
  <c r="AS951" i="1"/>
  <c r="I952" i="1"/>
  <c r="I953" i="1"/>
  <c r="Q953" i="1"/>
  <c r="AC953" i="1"/>
  <c r="I954" i="1"/>
  <c r="Q954" i="1"/>
  <c r="AC954" i="1"/>
  <c r="I955" i="1"/>
  <c r="Q955" i="1"/>
  <c r="AC955" i="1"/>
  <c r="I956" i="1"/>
  <c r="Q956" i="1"/>
  <c r="AC956" i="1"/>
  <c r="I957" i="1"/>
  <c r="Q957" i="1"/>
  <c r="AC957" i="1"/>
  <c r="I958" i="1"/>
  <c r="Q958" i="1"/>
  <c r="AC958" i="1"/>
  <c r="I959" i="1"/>
  <c r="Q959" i="1"/>
  <c r="AK959" i="1"/>
  <c r="I960" i="1"/>
  <c r="Q960" i="1"/>
  <c r="AC960" i="1"/>
  <c r="I961" i="1"/>
  <c r="Q961" i="1"/>
  <c r="AK961" i="1"/>
  <c r="I962" i="1"/>
  <c r="Q962" i="1"/>
  <c r="AC962" i="1"/>
  <c r="I963" i="1"/>
  <c r="Q963" i="1"/>
  <c r="AC963" i="1"/>
  <c r="I964" i="1"/>
  <c r="Q964" i="1"/>
  <c r="AC964" i="1"/>
  <c r="I965" i="1"/>
  <c r="Q965" i="1"/>
  <c r="AK965" i="1"/>
  <c r="I966" i="1"/>
  <c r="Q966" i="1"/>
  <c r="AC966" i="1"/>
  <c r="I967" i="1"/>
  <c r="Q967" i="1"/>
  <c r="AC967" i="1"/>
  <c r="I968" i="1"/>
  <c r="Q968" i="1"/>
  <c r="AC968" i="1"/>
  <c r="I969" i="1"/>
  <c r="Q969" i="1"/>
  <c r="AC969" i="1"/>
  <c r="I970" i="1"/>
  <c r="Q970" i="1"/>
  <c r="AK970" i="1"/>
  <c r="I971" i="1"/>
  <c r="Q971" i="1"/>
  <c r="AC971" i="1"/>
  <c r="I972" i="1"/>
  <c r="Q972" i="1"/>
  <c r="AK972" i="1"/>
  <c r="AS972" i="1"/>
  <c r="I973" i="1"/>
  <c r="Q973" i="1"/>
  <c r="AK973" i="1"/>
  <c r="AS973" i="1"/>
  <c r="I974" i="1"/>
  <c r="Q974" i="1"/>
  <c r="AC974" i="1"/>
  <c r="I975" i="1"/>
  <c r="Q975" i="1"/>
  <c r="AC975" i="1"/>
  <c r="I976" i="1"/>
  <c r="Q976" i="1"/>
  <c r="AC976" i="1"/>
  <c r="AK976" i="1"/>
  <c r="AS976" i="1"/>
  <c r="I977" i="1"/>
  <c r="Q977" i="1"/>
  <c r="AC977" i="1"/>
  <c r="AK977" i="1"/>
  <c r="AS977" i="1"/>
  <c r="I978" i="1"/>
  <c r="Q978" i="1"/>
  <c r="AK978" i="1"/>
  <c r="AS978" i="1"/>
  <c r="I979" i="1"/>
  <c r="Q979" i="1"/>
  <c r="AK979" i="1"/>
  <c r="AS979" i="1"/>
  <c r="I980" i="1"/>
  <c r="I981" i="1"/>
  <c r="Q981" i="1"/>
  <c r="AC981" i="1"/>
  <c r="AK981" i="1"/>
  <c r="AS981" i="1"/>
  <c r="I982" i="1"/>
  <c r="Q982" i="1"/>
  <c r="AC982" i="1"/>
  <c r="AK982" i="1"/>
  <c r="AS982" i="1"/>
  <c r="I983" i="1"/>
  <c r="Q983" i="1"/>
  <c r="AC983" i="1"/>
  <c r="AK983" i="1"/>
  <c r="AS983" i="1"/>
  <c r="I984" i="1"/>
  <c r="Q984" i="1"/>
  <c r="AC984" i="1"/>
  <c r="AK984" i="1"/>
  <c r="AS984" i="1"/>
  <c r="I985" i="1"/>
  <c r="Q985" i="1"/>
  <c r="AC985" i="1"/>
  <c r="AK985" i="1"/>
  <c r="AS985" i="1"/>
  <c r="I986" i="1"/>
  <c r="Q986" i="1"/>
  <c r="AC986" i="1"/>
  <c r="AK986" i="1"/>
  <c r="AS986" i="1"/>
  <c r="I987" i="1"/>
  <c r="Q987" i="1"/>
  <c r="AC987" i="1"/>
  <c r="AK987" i="1"/>
  <c r="AS987" i="1"/>
  <c r="I988" i="1"/>
  <c r="Q988" i="1"/>
  <c r="AC988" i="1"/>
  <c r="AK988" i="1"/>
  <c r="AS988" i="1"/>
  <c r="I989" i="1"/>
  <c r="Q989" i="1"/>
  <c r="AC989" i="1"/>
  <c r="AK989" i="1"/>
  <c r="AS989" i="1"/>
  <c r="I990" i="1"/>
  <c r="Q990" i="1"/>
  <c r="AC990" i="1"/>
  <c r="AK990" i="1"/>
  <c r="AS990" i="1"/>
  <c r="I991" i="1"/>
  <c r="Q991" i="1"/>
  <c r="AC991" i="1"/>
  <c r="AK991" i="1"/>
  <c r="AS991" i="1"/>
  <c r="I992" i="1"/>
  <c r="Q992" i="1"/>
  <c r="AC992" i="1"/>
  <c r="AK992" i="1"/>
  <c r="AS992" i="1"/>
  <c r="I993" i="1"/>
  <c r="Q993" i="1"/>
  <c r="AS993" i="1"/>
  <c r="I994" i="1"/>
  <c r="Q994" i="1"/>
  <c r="AS994" i="1"/>
  <c r="I995" i="1"/>
  <c r="Q995" i="1"/>
  <c r="AS995" i="1"/>
  <c r="I996" i="1"/>
  <c r="Q996" i="1"/>
  <c r="AS996" i="1"/>
  <c r="I997" i="1"/>
  <c r="Q997" i="1"/>
  <c r="AS997" i="1"/>
  <c r="I998" i="1"/>
  <c r="Q998" i="1"/>
  <c r="AS998" i="1"/>
  <c r="I999" i="1"/>
  <c r="I1000" i="1"/>
  <c r="Q1000" i="1"/>
  <c r="AC1000" i="1"/>
  <c r="AK1000" i="1"/>
  <c r="AS1000" i="1"/>
  <c r="I1001" i="1"/>
  <c r="Q1001" i="1"/>
  <c r="AC1001" i="1"/>
  <c r="I1002" i="1"/>
  <c r="Q1002" i="1"/>
  <c r="AC1002" i="1"/>
  <c r="I1003" i="1"/>
  <c r="Q1003" i="1"/>
  <c r="AC1003" i="1"/>
  <c r="I1004" i="1"/>
  <c r="Q1004" i="1"/>
  <c r="AC1004" i="1"/>
  <c r="I1005" i="1"/>
  <c r="Q1005" i="1"/>
  <c r="AC1005" i="1"/>
  <c r="I1006" i="1"/>
  <c r="Q1006" i="1"/>
  <c r="AC1006" i="1"/>
  <c r="AK1006" i="1"/>
  <c r="AS1006" i="1"/>
  <c r="I1007" i="1"/>
  <c r="Q1007" i="1"/>
  <c r="AC1007" i="1"/>
  <c r="I1008" i="1"/>
  <c r="Q1008" i="1"/>
  <c r="AK1008" i="1"/>
  <c r="I1009" i="1"/>
  <c r="Q1009" i="1"/>
  <c r="AC1009" i="1"/>
  <c r="I1010" i="1"/>
  <c r="Q1010" i="1"/>
  <c r="AK1010" i="1"/>
  <c r="I1011" i="1"/>
  <c r="Q1011" i="1"/>
  <c r="AC1011" i="1"/>
  <c r="AK1011" i="1"/>
  <c r="I1012" i="1"/>
  <c r="Q1012" i="1"/>
  <c r="AC1012" i="1"/>
  <c r="AK1012" i="1"/>
  <c r="I1013" i="1"/>
  <c r="Q1013" i="1"/>
  <c r="AK1013" i="1"/>
  <c r="I1014" i="1"/>
  <c r="Q1014" i="1"/>
  <c r="AK1014" i="1"/>
  <c r="I1015" i="1"/>
  <c r="Q1015" i="1"/>
  <c r="AC1015" i="1"/>
  <c r="I1016" i="1"/>
  <c r="Q1016" i="1"/>
  <c r="AC1016" i="1"/>
  <c r="I1017" i="1"/>
  <c r="Q1017" i="1"/>
  <c r="AK1017" i="1"/>
  <c r="I1018" i="1"/>
  <c r="Q1018" i="1"/>
  <c r="AC1018" i="1"/>
  <c r="I1019" i="1"/>
  <c r="Q1019" i="1"/>
  <c r="AC1019" i="1"/>
  <c r="I1020" i="1"/>
  <c r="Q1020" i="1"/>
  <c r="AC1020" i="1"/>
  <c r="I1021" i="1"/>
  <c r="I1022" i="1"/>
  <c r="Q1022" i="1"/>
  <c r="AK1022" i="1"/>
  <c r="I1023" i="1"/>
  <c r="Q1023" i="1"/>
  <c r="AC1023" i="1"/>
  <c r="I1024" i="1"/>
  <c r="Q1024" i="1"/>
  <c r="AK1024" i="1"/>
  <c r="AS1024" i="1"/>
  <c r="I1025" i="1"/>
  <c r="Q1025" i="1"/>
  <c r="AC1025" i="1"/>
  <c r="AK1025" i="1"/>
  <c r="AS1025" i="1"/>
  <c r="I1026" i="1"/>
  <c r="Q1026" i="1"/>
  <c r="AK1026" i="1"/>
  <c r="AS1026" i="1"/>
  <c r="I1027" i="1"/>
  <c r="Q1027" i="1"/>
  <c r="AC1027" i="1"/>
  <c r="AK1027" i="1"/>
  <c r="I1028" i="1"/>
  <c r="Q1028" i="1"/>
  <c r="AK1028" i="1"/>
  <c r="I1029" i="1"/>
  <c r="Q1029" i="1"/>
  <c r="AK1029" i="1"/>
  <c r="I1030" i="1"/>
  <c r="Q1030" i="1"/>
  <c r="AC1030" i="1"/>
  <c r="I1031" i="1"/>
  <c r="Q1031" i="1"/>
  <c r="AC1031" i="1"/>
  <c r="I1032" i="1"/>
  <c r="Q1032" i="1"/>
  <c r="AC1032" i="1"/>
  <c r="AK1032" i="1"/>
  <c r="I1033" i="1"/>
  <c r="Q1033" i="1"/>
  <c r="AC1033" i="1"/>
  <c r="I1034" i="1"/>
  <c r="Q1034" i="1"/>
  <c r="AC1034" i="1"/>
  <c r="AK1034" i="1"/>
  <c r="AS1034" i="1"/>
  <c r="I1035" i="1"/>
  <c r="Q1035" i="1"/>
  <c r="AK1035" i="1"/>
  <c r="AS1035" i="1"/>
  <c r="I1036" i="1"/>
  <c r="Q1036" i="1"/>
  <c r="AC1036" i="1"/>
  <c r="AK1036" i="1"/>
  <c r="I1037" i="1"/>
  <c r="Q1037" i="1"/>
  <c r="AK1037" i="1"/>
  <c r="AS1037" i="1"/>
  <c r="I1038" i="1"/>
  <c r="Q1038" i="1"/>
  <c r="AK1038" i="1"/>
  <c r="I1039" i="1"/>
  <c r="Q1039" i="1"/>
  <c r="AK1039" i="1"/>
  <c r="I1040" i="1"/>
  <c r="Q1040" i="1"/>
  <c r="AC1040" i="1"/>
  <c r="I1041" i="1"/>
  <c r="Q1041" i="1"/>
  <c r="AC1041" i="1"/>
  <c r="I1042" i="1"/>
  <c r="Q1042" i="1"/>
  <c r="AS1042" i="1"/>
  <c r="I1043" i="1"/>
  <c r="Q1043" i="1"/>
  <c r="AC1043" i="1"/>
  <c r="I1044" i="1"/>
  <c r="Q1044" i="1"/>
  <c r="AC1044" i="1"/>
  <c r="I1045" i="1"/>
  <c r="Q1045" i="1"/>
  <c r="AC1045" i="1"/>
  <c r="I1046" i="1"/>
  <c r="Q1046" i="1"/>
  <c r="AC1046" i="1"/>
  <c r="AK1046" i="1"/>
  <c r="AS1046" i="1"/>
  <c r="I1047" i="1"/>
  <c r="Q1047" i="1"/>
  <c r="AC1047" i="1"/>
  <c r="I1048" i="1"/>
  <c r="Q1048" i="1"/>
  <c r="AS1048" i="1"/>
  <c r="I1049" i="1"/>
  <c r="Q1049" i="1"/>
  <c r="AC1049" i="1"/>
  <c r="I1050" i="1"/>
  <c r="Q1050" i="1"/>
  <c r="AC1050" i="1"/>
  <c r="I1051" i="1"/>
  <c r="Q1051" i="1"/>
  <c r="AS1051" i="1"/>
  <c r="I1052" i="1"/>
  <c r="Q1052" i="1"/>
  <c r="AC1052" i="1"/>
  <c r="I1053" i="1"/>
  <c r="Q1053" i="1"/>
  <c r="AC1053" i="1"/>
  <c r="I1054" i="1"/>
  <c r="Q1054" i="1"/>
  <c r="AS1054" i="1"/>
  <c r="I1055" i="1"/>
  <c r="Q1055" i="1"/>
  <c r="AC1055" i="1"/>
  <c r="I1056" i="1"/>
  <c r="Q1056" i="1"/>
  <c r="AC1056" i="1"/>
  <c r="AK1056" i="1"/>
  <c r="AS1056" i="1"/>
  <c r="I1057" i="1"/>
  <c r="Q1057" i="1"/>
  <c r="AK1057" i="1"/>
  <c r="I1058" i="1"/>
  <c r="Q1058" i="1"/>
  <c r="AC1058" i="1"/>
  <c r="AK1058" i="1"/>
  <c r="AS1058" i="1"/>
  <c r="I1059" i="1"/>
  <c r="Q1059" i="1"/>
  <c r="AS1059" i="1"/>
  <c r="I1060" i="1"/>
  <c r="Q1060" i="1"/>
  <c r="AC1060" i="1"/>
  <c r="I1061" i="1"/>
  <c r="Q1061" i="1"/>
  <c r="AC1061" i="1"/>
  <c r="I1062" i="1"/>
  <c r="Q1062" i="1"/>
  <c r="AC1062" i="1"/>
  <c r="I1063" i="1"/>
  <c r="Q1063" i="1"/>
  <c r="AK1063" i="1"/>
  <c r="I1064" i="1"/>
  <c r="Q1064" i="1"/>
  <c r="AC1064" i="1"/>
  <c r="AK1064" i="1"/>
  <c r="AS1064" i="1"/>
  <c r="I1065" i="1"/>
  <c r="Q1065" i="1"/>
  <c r="AS1065" i="1"/>
  <c r="I1066" i="1"/>
  <c r="Q1066" i="1"/>
  <c r="AC1066" i="1"/>
  <c r="AK1066" i="1"/>
  <c r="AS1066" i="1"/>
  <c r="I1067" i="1"/>
  <c r="Q1067" i="1"/>
  <c r="AC1067" i="1"/>
  <c r="AK1067" i="1"/>
  <c r="AS1067" i="1"/>
  <c r="I1068" i="1"/>
  <c r="I1069" i="1"/>
  <c r="Q1069" i="1"/>
  <c r="AK1069" i="1"/>
  <c r="I1070" i="1"/>
  <c r="Q1070" i="1"/>
  <c r="AK1070" i="1"/>
  <c r="I1071" i="1"/>
  <c r="Q1071" i="1"/>
  <c r="AK1071" i="1"/>
  <c r="I1072" i="1"/>
  <c r="Q1072" i="1"/>
  <c r="AK1072" i="1"/>
  <c r="AS1072" i="1"/>
  <c r="I1073" i="1"/>
  <c r="Q1073" i="1"/>
  <c r="AK1073" i="1"/>
  <c r="AS1073" i="1"/>
  <c r="I1074" i="1"/>
  <c r="Q1074" i="1"/>
  <c r="AK1074" i="1"/>
  <c r="AS1074" i="1"/>
  <c r="I1075" i="1"/>
  <c r="Q1075" i="1"/>
  <c r="AC1075" i="1"/>
  <c r="I1076" i="1"/>
  <c r="Q1076" i="1"/>
  <c r="AC1076" i="1"/>
  <c r="AK1076" i="1"/>
  <c r="AS1076" i="1"/>
  <c r="I1077" i="1"/>
  <c r="Q1077" i="1"/>
  <c r="AC1077" i="1"/>
  <c r="AK1077" i="1"/>
  <c r="AS1077" i="1"/>
  <c r="I1078" i="1"/>
  <c r="Q1078" i="1"/>
  <c r="AC1078" i="1"/>
  <c r="AS1078" i="1"/>
  <c r="I1079" i="1"/>
  <c r="Q1079" i="1"/>
  <c r="AC1079" i="1"/>
  <c r="AS1079" i="1"/>
  <c r="I1080" i="1"/>
  <c r="Q1080" i="1"/>
  <c r="AC1080" i="1"/>
  <c r="AK1080" i="1"/>
  <c r="AS1080" i="1"/>
  <c r="I1081" i="1"/>
  <c r="Q1081" i="1"/>
  <c r="AC1081" i="1"/>
  <c r="AS1081" i="1"/>
  <c r="I1082" i="1"/>
  <c r="Q1082" i="1"/>
  <c r="AC1082" i="1"/>
  <c r="AS1082" i="1"/>
  <c r="I1083" i="1"/>
  <c r="Q1083" i="1"/>
  <c r="AS1083" i="1"/>
  <c r="I1084" i="1"/>
  <c r="Q1084" i="1"/>
  <c r="AS1084" i="1"/>
  <c r="I1085" i="1"/>
  <c r="Q1085" i="1"/>
  <c r="AC1085" i="1"/>
  <c r="AS1085" i="1"/>
  <c r="I1086" i="1"/>
  <c r="Q1086" i="1"/>
  <c r="AS1086" i="1"/>
  <c r="I1087" i="1"/>
  <c r="Q1087" i="1"/>
  <c r="AS1087" i="1"/>
  <c r="I1088" i="1"/>
  <c r="Q1088" i="1"/>
  <c r="AC1088" i="1"/>
  <c r="I1089" i="1"/>
  <c r="Q1089" i="1"/>
  <c r="AC1089" i="1"/>
  <c r="AS1089" i="1"/>
  <c r="I1090" i="1"/>
  <c r="Q1090" i="1"/>
  <c r="AC1090" i="1"/>
  <c r="AS1090" i="1"/>
  <c r="I1091" i="1"/>
  <c r="Q1091" i="1"/>
  <c r="AK1091" i="1"/>
  <c r="I1092" i="1"/>
  <c r="I1093" i="1"/>
  <c r="Q1093" i="1"/>
  <c r="AC1093" i="1"/>
  <c r="AK1093" i="1"/>
  <c r="AS1093" i="1"/>
  <c r="I1094" i="1"/>
  <c r="Q1094" i="1"/>
  <c r="AC1094" i="1"/>
  <c r="AK1094" i="1"/>
  <c r="AS1094" i="1"/>
  <c r="I1095" i="1"/>
  <c r="Q1095" i="1"/>
  <c r="AC1095" i="1"/>
  <c r="AK1095" i="1"/>
  <c r="AS1095" i="1"/>
  <c r="I1096" i="1"/>
  <c r="Q1096" i="1"/>
  <c r="AC1096" i="1"/>
  <c r="AK1096" i="1"/>
  <c r="AS1096" i="1"/>
  <c r="I1097" i="1"/>
  <c r="Q1097" i="1"/>
  <c r="AC1097" i="1"/>
  <c r="AK1097" i="1"/>
  <c r="AS1097" i="1"/>
  <c r="I1098" i="1"/>
  <c r="Q1098" i="1"/>
  <c r="AC1098" i="1"/>
  <c r="AK1098" i="1"/>
  <c r="AS1098" i="1"/>
  <c r="I1099" i="1"/>
  <c r="Q1099" i="1"/>
  <c r="AK1099" i="1"/>
  <c r="AS1099" i="1"/>
  <c r="I1100" i="1"/>
  <c r="Q1100" i="1"/>
  <c r="AK1100" i="1"/>
  <c r="AS1100" i="1"/>
  <c r="I1101" i="1"/>
  <c r="Q1101" i="1"/>
  <c r="AC1101" i="1"/>
  <c r="AK1101" i="1"/>
  <c r="AS1101" i="1"/>
  <c r="I1102" i="1"/>
  <c r="Q1102" i="1"/>
  <c r="AK1102" i="1"/>
  <c r="AS1102" i="1"/>
  <c r="I1103" i="1"/>
  <c r="Q1103" i="1"/>
  <c r="AC1103" i="1"/>
  <c r="AK1103" i="1"/>
  <c r="AS1103" i="1"/>
  <c r="I1104" i="1"/>
  <c r="Q1104" i="1"/>
  <c r="AC1104" i="1"/>
  <c r="AK1104" i="1"/>
  <c r="AS1104" i="1"/>
  <c r="I1105" i="1"/>
  <c r="Q1105" i="1"/>
  <c r="AC1105" i="1"/>
  <c r="AK1105" i="1"/>
  <c r="AS1105" i="1"/>
  <c r="I1106" i="1"/>
  <c r="Q1106" i="1"/>
  <c r="AC1106" i="1"/>
  <c r="AK1106" i="1"/>
  <c r="AS1106" i="1"/>
  <c r="I1107" i="1"/>
  <c r="Q1107" i="1"/>
  <c r="AK1107" i="1"/>
  <c r="AS1107" i="1"/>
  <c r="I1108" i="1"/>
  <c r="Q1108" i="1"/>
  <c r="AC1108" i="1"/>
  <c r="AK1108" i="1"/>
  <c r="AS1108" i="1"/>
  <c r="I1109" i="1"/>
  <c r="Q1109" i="1"/>
  <c r="AC1109" i="1"/>
  <c r="AK1109" i="1"/>
  <c r="AS1109" i="1"/>
</calcChain>
</file>

<file path=xl/sharedStrings.xml><?xml version="1.0" encoding="utf-8"?>
<sst xmlns="http://schemas.openxmlformats.org/spreadsheetml/2006/main" count="29102" uniqueCount="1979">
  <si>
    <t>series_title</t>
  </si>
  <si>
    <t>Effective Date</t>
  </si>
  <si>
    <t>Valid Through Date</t>
  </si>
  <si>
    <t>PHA_bill</t>
  </si>
  <si>
    <t>_citation_PHA_bill</t>
  </si>
  <si>
    <t>_caution_PHA_bill</t>
  </si>
  <si>
    <t>_attachment_url_PHA_bill</t>
  </si>
  <si>
    <t>PHA_bnum</t>
  </si>
  <si>
    <t>_citation_PHA_bnum</t>
  </si>
  <si>
    <t>_caution_PHA_bnum</t>
  </si>
  <si>
    <t>_attachment_url_PHA_bnum</t>
  </si>
  <si>
    <t>PHA_bintro</t>
  </si>
  <si>
    <t>_citation_PHA_bintro</t>
  </si>
  <si>
    <t>_caution_PHA_bintro</t>
  </si>
  <si>
    <t>_attachment_url_PHA_bintro</t>
  </si>
  <si>
    <t>PHA_bact</t>
  </si>
  <si>
    <t>_citation_PHA_bact</t>
  </si>
  <si>
    <t>_caution_PHA_bact</t>
  </si>
  <si>
    <t>_attachment_url_PHA_bact</t>
  </si>
  <si>
    <t>PHA_bactd</t>
  </si>
  <si>
    <t>_citation_PHA_bactd</t>
  </si>
  <si>
    <t>_caution_PHA_bactd</t>
  </si>
  <si>
    <t>_attachment_url_PHA_bactd</t>
  </si>
  <si>
    <t>PHA_gbill</t>
  </si>
  <si>
    <t>_citation_PHA_gbill</t>
  </si>
  <si>
    <t>_caution_PHA_gbill</t>
  </si>
  <si>
    <t>_attachment_url_PHA_gbill</t>
  </si>
  <si>
    <t>PHA_glim</t>
  </si>
  <si>
    <t>_citation_PHA_glim</t>
  </si>
  <si>
    <t>_caution_PHA_glim</t>
  </si>
  <si>
    <t>_attachment_url_PHA_glim</t>
  </si>
  <si>
    <t>PHA_sbill</t>
  </si>
  <si>
    <t>_citation_PHA_sbill</t>
  </si>
  <si>
    <t>_caution_PHA_sbill</t>
  </si>
  <si>
    <t>_attachment_url_PHA_sbill</t>
  </si>
  <si>
    <t>PHA_slim</t>
  </si>
  <si>
    <t>_citation_PHA_slim</t>
  </si>
  <si>
    <t>_caution_PHA_slim</t>
  </si>
  <si>
    <t>_attachment_url_PHA_slim</t>
  </si>
  <si>
    <t>PHA_lbill</t>
  </si>
  <si>
    <t>_citation_PHA_lbill</t>
  </si>
  <si>
    <t>_caution_PHA_lbill</t>
  </si>
  <si>
    <t>_attachment_url_PHA_lbill</t>
  </si>
  <si>
    <t>PHA_llim</t>
  </si>
  <si>
    <t>_citation_PHA_llim</t>
  </si>
  <si>
    <t>_caution_PHA_llim</t>
  </si>
  <si>
    <t>_attachment_url_PHA_llim</t>
  </si>
  <si>
    <t>Alabama</t>
  </si>
  <si>
    <t>No bills</t>
  </si>
  <si>
    <t>HB 108</t>
  </si>
  <si>
    <t>Alabama House Bill 108, Jefferson County, Jefferson County Advisory Board, established, duties established</t>
  </si>
  <si>
    <t>https://monqcle.com/upload/628f800c9cd36025168b4579/download</t>
  </si>
  <si>
    <t>HB 241</t>
  </si>
  <si>
    <t>Alabama House Bill 241, State Health Officer, order issued in response to outbreak of a disease has full force of law if approved by Governor and filed with Secretary of State in state of emergency, Secs. 22-2-8, 31-9-8, 31-9-13 am'd.</t>
  </si>
  <si>
    <t>https://monqcle.com/upload/628f88a39cd36025168b458d/download</t>
  </si>
  <si>
    <t>HB 168</t>
  </si>
  <si>
    <t>Alabama House Bill 168, State Public Health Emergency, county health officer to obtain written approval from State Health Officer before issuing order addressing pandemic</t>
  </si>
  <si>
    <t>https://monqcle.com/upload/628fcd299cd360b1728b456c/download</t>
  </si>
  <si>
    <t>SB 97</t>
  </si>
  <si>
    <t>Alabama Senate Bill 97, State Health Officer, order issued in response to outbreak of a disease has full force of law if approved by Governor and filed with Secretary of State in state of emergency, Sec. 11-47-132 repealed; Secs. 22-2-8, 31-9-8, 31-9-13 am'd.</t>
  </si>
  <si>
    <t>https://monqcle.com/upload/628fe23a9cd36060398b4567/download</t>
  </si>
  <si>
    <t>Alabama Senate Bill 97, State Health Officer, order issued in response to outbreak of a disease has full force of law if approved by Governor and filed with Secretary of State in state of emergency, Sec. 11-47-132 repealed; Secs. 22-2-8, 31-9-8, 31-9-13 am'd.; Alabama Senate Bill 97, State Health Officer, order issued in response to outbreak of a disease has full force of law if approved by Governor and filed with Secretary of State in state of emergency, Sec. 11-47-132 repealed; Secs. 22-2-8, 31-9-8, 31-9-13 am'd.; Alabama Senate Bill 97, State Health Officer, order issued in response to outbreak of a disease has full force of law if approved by Governor and filed with Secretary of State in state of emergency, Sec. 11-47-132 repealed; Secs. 22-2-8, 31-9-8, 31-9-13 am'd.</t>
  </si>
  <si>
    <t>https://monqcle.com/upload/628fe23a9cd36060398b4567/download; https://monqcle.com/upload/628fe23a9cd36060398b4567/download; https://monqcle.com/upload/628fe23a9cd36060398b4567/download</t>
  </si>
  <si>
    <t>Alabama Senate Bill 97, State Health Officer, order issued in response to outbreak of a disease has full force of law if approved by Governor and filed with Secretary of State in state of emergency, Sec. 11-47-132 repealed; Secs. 22-2-8, 31-9-8, 31-9-13 am'd.; Alabama Senate Bill 97, State Health Officer, order issued in response to outbreak of a disease has full force of law if approved by Governor and filed with Secretary of State in state of emergency, Sec. 11-47-132 repealed; Secs. 22-2-8, 31-9-8, 31-9-13 am'd.</t>
  </si>
  <si>
    <t>https://monqcle.com/upload/628fe23a9cd36060398b4567/download; https://monqcle.com/upload/628fe23a9cd36060398b4567/download</t>
  </si>
  <si>
    <t>SB 184</t>
  </si>
  <si>
    <t>https://monqcle.com/upload/638788f19cd3605b1c8b456c/download</t>
  </si>
  <si>
    <t>SB 267</t>
  </si>
  <si>
    <t>https://monqcle.com/upload/63878b6e9cd3604a5b8b45b4/download</t>
  </si>
  <si>
    <t>https://monqcle.com/upload/628feae69cd36030428b4572/download</t>
  </si>
  <si>
    <t>https://monqcle.com/upload/628feae69cd36030428b4572/download; https://monqcle.com/upload/628feae69cd36030428b4572/download</t>
  </si>
  <si>
    <t>https://monqcle.com/upload/63878bdf9cd360595b8b45cf/download</t>
  </si>
  <si>
    <t>HB 617</t>
  </si>
  <si>
    <t>https://monqcle.com/upload/6387857a9cd360595b8b4577/download</t>
  </si>
  <si>
    <t>HB 621</t>
  </si>
  <si>
    <t>https://monqcle.com/upload/6387871c9cd3604a5b8b457f/download</t>
  </si>
  <si>
    <t>Alabama House Bill 168, State Public Health Emergency, county health officer to obtain written approval from State Health Officer before issuing order addressing pandemic; Amendment 1 to Alabama House Bill 168; Amendment 2 to Alabama House Bill 168</t>
  </si>
  <si>
    <t>https://monqcle.com/upload/628fcfbe9cd360b1728b4578/download; https://monqcle.com/upload/628fd1b99cd360ea088b456d/download; https://monqcle.com/upload/628fcfe99cd360b2728b4576/download</t>
  </si>
  <si>
    <t>https://monqcle.com/upload/628fcfbe9cd360b1728b4578/download</t>
  </si>
  <si>
    <t>https://monqcle.com/upload/638786949cd3604a5b8b4577/download</t>
  </si>
  <si>
    <t>https://monqcle.com/upload/638787f09cd3604a5b8b4589/download</t>
  </si>
  <si>
    <t>https://monqcle.com/upload/63878aa39cd3605b1c8b4584/download</t>
  </si>
  <si>
    <t>https://monqcle.com/upload/63878c3c9cd360595b8b45dc/download</t>
  </si>
  <si>
    <t>https://monqcle.com/upload/63878cc39cd360595b8b45eb/download</t>
  </si>
  <si>
    <t>SB 7</t>
  </si>
  <si>
    <t>https://monqcle.com/upload/63878df49cd360f35f8b4575/download</t>
  </si>
  <si>
    <t>SB 255</t>
  </si>
  <si>
    <t>Alabama Senate Bill 255, Relating to public health; to amend Sections 22-2-8, Code of Alabama 1975, to require certain emergency rules, orders or directives issued by the State Health Officer to be approved by the Governor and filed with the Secretary of State before taking effect; [. . .]</t>
  </si>
  <si>
    <t>Senate Bill 255 prohibits an emergency rule, order, or other directive issued by the State Health Officer restricting, limiting, or burdening the conduct of private citizens or businesses unless approved by the Governor and a copy is filed with the Office of the Secretary of State.</t>
  </si>
  <si>
    <t>https://monqcle.com/upload/636449cf9cd36026238b456b/download</t>
  </si>
  <si>
    <t>HB 447</t>
  </si>
  <si>
    <t>Alabama House Bill 447, State Public Health Emergency, county health officer to obtain written approval from State Health Officer before issuing order addressing pandemic</t>
  </si>
  <si>
    <t>https://monqcle.com/upload/628e9a2e9cd360b41c8b4576/download</t>
  </si>
  <si>
    <t>Alaska</t>
  </si>
  <si>
    <t>HB 76</t>
  </si>
  <si>
    <t>Alaska House Bill 76, Extending COVID 19 Disaster Emergency</t>
  </si>
  <si>
    <t>documentation to support decision; bans the use of federal COVID-19 relief funds for abortions; other provisions cover liability, authority of the commissioner of health and social services to declare a public health emergency under certain conditions; protects businesses and employees from liability for COVID-19 exposures; establishes presumptive workers compensation for certain employees who contract COVID-19; and bans the use of federal COVID-19 relief funds for abortions.</t>
  </si>
  <si>
    <t>https://monqcle.com/upload/634eaef69cd3602c468b456e/download</t>
  </si>
  <si>
    <t>https://monqcle.com/upload/634ff9eb9cd360214b8b456a/download</t>
  </si>
  <si>
    <t>HB 175</t>
  </si>
  <si>
    <t>Alaska House Bill 175, An Act relating to COVID-19 immunization rights</t>
  </si>
  <si>
    <t>House Bill 175 prohibits businesses or any state/local government unit from requiring proof of COVID-19 vaccination status to access public areas; prohibits state and local governments from requiring individuals to undergo COVID-19 vaccination in order to exercise lawful rights or receive public benefits; prohibits employers from requiring COVID-19 vaccination as a condition of employment (unless authorized by federal law) and employment discrimination based on COVID-19 vaccination status.</t>
  </si>
  <si>
    <t>https://monqcle.com/upload/6297bb6b9cd360d0548b457c/download</t>
  </si>
  <si>
    <t>HB 186</t>
  </si>
  <si>
    <t>Alaska House Bill 186, Prohibiting Proof of COVID-19 Vaccination</t>
  </si>
  <si>
    <t>House Bill 186 prohibits the state or a municipality, public library, postsecondary educational institution, school district, health care provider, or health care facility from requiring proof of COVID-19 vaccination as a condition of facility or benefit access.</t>
  </si>
  <si>
    <t>https://monqcle.com/upload/629e24f79cd36075418b4578/download</t>
  </si>
  <si>
    <t>Alaska House Bill 186, Prohibiting Proof of COVID-19 Vaccination; Alaska House Bill 186, Prohibiting Proof of COVID-19 Vaccination</t>
  </si>
  <si>
    <t>https://monqcle.com/upload/629e24f79cd36075418b4578/download; https://monqcle.com/upload/629e24f79cd36075418b4578/download</t>
  </si>
  <si>
    <t>https://monqcle.com/upload/634ffa969cd36010558b4568/download</t>
  </si>
  <si>
    <t>SB 144</t>
  </si>
  <si>
    <t>Alaska Senate Bill 144, An Act relating to disaster emergencies.</t>
  </si>
  <si>
    <t>https://monqcle.com/upload/628e8e579cd360cb7e8b4584/download</t>
  </si>
  <si>
    <t>Alaska Senate Bill 144, An Act relating to disaster emergencies.; Alaska Senate Bill 144, An Act relating to disaster emergencies.</t>
  </si>
  <si>
    <t>https://monqcle.com/upload/628e8e579cd360cb7e8b4584/download; https://monqcle.com/upload/628e8e579cd360cb7e8b4584/download</t>
  </si>
  <si>
    <t>Alaska Senate Bill 144, An Act relating to disaster emergencies.; Alaska Senate Bill 144, An Act relating to disaster emergencies.; Alaska Senate Bill 144, An Act relating to disaster emergencies.</t>
  </si>
  <si>
    <t>https://monqcle.com/upload/628e8e579cd360cb7e8b4584/download; https://monqcle.com/upload/628e8e579cd360cb7e8b4584/download; https://monqcle.com/upload/628e8e579cd360cb7e8b4584/download</t>
  </si>
  <si>
    <t>HB 236</t>
  </si>
  <si>
    <t>Alaska House Bill 236, An Act relating to the liability of public health officials</t>
  </si>
  <si>
    <t>House Bill 236 provides that public health officials acting in the scope of employment are personally liable for damages resulting from negligence or reckless indifference.</t>
  </si>
  <si>
    <t>https://monqcle.com/upload/628e525c9cd3601a638b4569/download</t>
  </si>
  <si>
    <t>SB 156</t>
  </si>
  <si>
    <t>Alaska Senate Bill 156, An Act relating to COVID-19 immunization rights; and relating to objection to the administration of a COVID-19 vaccine</t>
  </si>
  <si>
    <t>Senate Bill 156 prohibits state and local COVID-19 vaccine mandates and state agencies from requiring documentation of COVID-19 vaccination status; prohibits discrimination based on COVID-19 vaccination status; and authorizes individuals to object to the administration of a COVID-19 vaccine based on religious, medical, or other grounds.</t>
  </si>
  <si>
    <t>https://monqcle.com/upload/628e70169cd3607d038b4579/download</t>
  </si>
  <si>
    <t>HB 262</t>
  </si>
  <si>
    <t>Alaska House Bill 262: An Act relating to the powers and duties of a state or municipal agency; and providing for an effective date</t>
  </si>
  <si>
    <t>House Bill 262 prohibits the state or a municipal agency from mandating COVID-19 vaccination and from infringing on a person’s right to intrastate and interstate travel.</t>
  </si>
  <si>
    <t>https://monqcle.com/upload/63597f789cd3605b7c8b4578/download</t>
  </si>
  <si>
    <t>SB 191</t>
  </si>
  <si>
    <t>Alaska Senate Bill 191, An Act repealing emergency powers of the commissioner of health and social services and certain provisions related to the response to the novel coronavirus disease; and providing for an effective date.; Alaska House Bill 76, Extending COVID 19 Disaster Emergency</t>
  </si>
  <si>
    <t>Senate Bill 191 repeals the emergency powers of the commissioner of health and social services.</t>
  </si>
  <si>
    <t>https://monqcle.com/upload/6298f65c9cd3605d4a8b4570/download; https://monqcle.com/upload/629e619d9cd360ef6b8b4568/download</t>
  </si>
  <si>
    <t>Alaska Senate Bill 191, An Act repealing emergency powers of the commissioner of health and social services and certain provisions related to the response to the novel coronavirus disease; and providing for an effective date.</t>
  </si>
  <si>
    <t>https://monqcle.com/upload/6298f65c9cd3605d4a8b4570/download</t>
  </si>
  <si>
    <t>Alaska Senate Bill 156, An Act relating to COVID-19 immunization rights; relating to objection to the administration of a COVID-19 vaccine; relating to COVID-19 vaccination status and eligibility for health care insurance; and providing for an effective date.</t>
  </si>
  <si>
    <t>https://monqcle.com/upload/628e74179cd36074418b4567/download</t>
  </si>
  <si>
    <t>Arizona</t>
  </si>
  <si>
    <t>SB 1084</t>
  </si>
  <si>
    <t>null</t>
  </si>
  <si>
    <t>SB 1430</t>
  </si>
  <si>
    <t>HB 2389</t>
  </si>
  <si>
    <t>HB 2606</t>
  </si>
  <si>
    <t>https://monqcle.com/upload/6387b78d9cd36013228b456f/download</t>
  </si>
  <si>
    <t>SB 1648</t>
  </si>
  <si>
    <t>Arizona Senate Bill 1648, An Act Amending Title 23, Chapter 2, Article 1, Arizona Revised Statutes, By Adding Section 23-206; Relating to Employment Practices</t>
  </si>
  <si>
    <t>SB 1819</t>
  </si>
  <si>
    <t>https://monqcle.com/upload/6387c3059cd3601d2a8b46c3/download</t>
  </si>
  <si>
    <t>https://monqcle.com/upload/6387b7df9cd36011198b458c/download</t>
  </si>
  <si>
    <t>SB 1048</t>
  </si>
  <si>
    <t>Senate Bill 1048 removes language in existing statute granting additional executive powers during declared emergencies (e.g., removes “but not limited to” when listing executive authorities).</t>
  </si>
  <si>
    <t>https://monqcle.com/upload/6387c1579cd360f0758b45ad/download</t>
  </si>
  <si>
    <t>HB 2022</t>
  </si>
  <si>
    <t>Arizona House Bill 2022, AN ACT REPEALING SECTION 36-787, ARIZONA REVISED STATUTES, AS AMENDED BY LAWS 2021, CHAPTER 405, SECTION 11; AMENDING SECTION 36-787, ARIZONA REVISED STATUTES, AS AMENDED BY LAWS 2021, CHAPTER 367, SECTION 2; RELATING TO PUBLIC HEALTH EMERGENCIES.</t>
  </si>
  <si>
    <t>The bill would have enhanced health equity by expanding access to Medicaid coverage to more low income persons.</t>
  </si>
  <si>
    <t>SB 1009</t>
  </si>
  <si>
    <t>Senate Bill 1009 requires that as of Jan. 2021, the governor may issue an emergency proclamation for a public health emergency for no more than 30 days and may extend the order for additional 30-day periods, not to exceed 120 days, without passage of a concurrent legislative resolution.</t>
  </si>
  <si>
    <t>https://monqcle.com/upload/6387bcb29cd360fd568b4572/download</t>
  </si>
  <si>
    <t>HB 2107</t>
  </si>
  <si>
    <t>House Bill 2107 removes language in existing statutes granting additional executive powers during declared emergencies (e.g., removes “but not limited to” when listing executive authorities).</t>
  </si>
  <si>
    <t>https://monqcle.com/upload/638790169cd3608b798b456c/download</t>
  </si>
  <si>
    <t>HB 2507</t>
  </si>
  <si>
    <t>House Bill 2507 prohibits state government from discriminating against religious organizations operating or seeking to operate during a state of emergency or engaging in the exercise of religion; declares that religious services are an essential service during a state of emergency; provides that state government must allow religious organizations to operate and engage in religious services during a state of emergency to the same or greater extent than is allowed other organizations.</t>
  </si>
  <si>
    <t>https://monqcle.com/upload/6387b4919cd360b8738b456f/download</t>
  </si>
  <si>
    <t>HB 2471</t>
  </si>
  <si>
    <t>House Bill 2471 requires that 14 days after a state of emergency is proclaimed, the governor must call for a special legislative session relating to the state of emergency.</t>
  </si>
  <si>
    <t>https://monqcle.com/upload/638797779cd36066468b458a/download</t>
  </si>
  <si>
    <t>HB 2578</t>
  </si>
  <si>
    <t>House Bill 2578 provides that an emergency declaration issued by the governor is limited to 30 days and that any extension must be approved by a concurrent session of the legislature; requires the governor to submit a written report to a joint committee of the health committees of the senate and house of representatives.</t>
  </si>
  <si>
    <t>https://monqcle.com/upload/6387b70c9cd36025178b456f/download</t>
  </si>
  <si>
    <t>HB 2498</t>
  </si>
  <si>
    <t>House Bill 2498 prohibits a government entity from requiring a resident of the state to receive a vaccination for COVID-19.</t>
  </si>
  <si>
    <t>https://monqcle.com/upload/6387af509cd36011348b4572/download</t>
  </si>
  <si>
    <t>HB 2611</t>
  </si>
  <si>
    <t>House Bill 2611 prohibits a government entity or person doing business in the state from requiring a student to receive the COVID-19 vaccine without parental consent.</t>
  </si>
  <si>
    <t>https://monqcle.com/upload/6387b8aa9cd360e22e8b4573/download</t>
  </si>
  <si>
    <t>https://monqcle.com/upload/6387bd269cd360fd568b4579/download</t>
  </si>
  <si>
    <t>https://monqcle.com/upload/6387c1ed9cd360c7138b459b/download</t>
  </si>
  <si>
    <t>https://monqcle.com/upload/638790b09cd360037b8b4570/download</t>
  </si>
  <si>
    <t>https://monqcle.com/upload/6387b4f29cd360b97f8b4572/download</t>
  </si>
  <si>
    <t>https://monqcle.com/upload/638797ec9cd36095358b459b/download</t>
  </si>
  <si>
    <t>https://monqcle.com/upload/6387afc19cd36011348b457f/download</t>
  </si>
  <si>
    <t>https://monqcle.com/upload/6387911f9cd360037b8b457a/download</t>
  </si>
  <si>
    <t>https://monqcle.com/upload/638791859cd3607e088b4579/download</t>
  </si>
  <si>
    <t>https://monqcle.com/upload/6387b59b9cd360b97f8b457e/download</t>
  </si>
  <si>
    <t>https://monqcle.com/upload/6387b0459cd36011348b458c/download</t>
  </si>
  <si>
    <t>https://monqcle.com/upload/6387b6189cd360b97f8b4589/download</t>
  </si>
  <si>
    <t>https://monqcle.com/upload/6387b0df9cd360b0418b4577/download</t>
  </si>
  <si>
    <t>https://monqcle.com/upload/6387bd7e9cd360f0758b4567/download</t>
  </si>
  <si>
    <t>https://monqcle.com/upload/6387c0d89cd360f0758b459c/download</t>
  </si>
  <si>
    <t>Arkansas</t>
  </si>
  <si>
    <t>SB 379</t>
  </si>
  <si>
    <t>Senate Bill 379 requires Governor declaration of emergency and directives issued by the Board of Health during a declared public health emergency to be subject to review by a Legislative Council; and provides the Legislative Council the power to terminate a declaration of emergency or a Board of Health directive.</t>
  </si>
  <si>
    <t>https://monqcle.com/upload/62fa73ce9cd3600e538b4586/download</t>
  </si>
  <si>
    <t>HB 1547</t>
  </si>
  <si>
    <t>House Bill 1547 prohibits the state from mandating a vaccine or immunization for COVID-19; requires state owned medical facility to receive Legislative Council approval for vaccination requirements; prohibits the state/state entities from “discriminating against or coercing” receipt of a vaccine; and allows incentives.</t>
  </si>
  <si>
    <t>https://monqcle.com/upload/62fa70709cd360034b8b4573/download</t>
  </si>
  <si>
    <t>https://monqcle.com/upload/62fa740d9cd3600e538b458d/download</t>
  </si>
  <si>
    <t>https://monqcle.com/upload/62fa74579cd360664d8b459c/download</t>
  </si>
  <si>
    <t>https://monqcle.com/upload/62fa74ba9cd3600e538b459b/download</t>
  </si>
  <si>
    <t>https://monqcle.com/upload/62fa72969cd360664d8b457b/download</t>
  </si>
  <si>
    <t>https://monqcle.com/upload/62fa721f9cd360664d8b4573/download</t>
  </si>
  <si>
    <t>https://monqcle.com/upload/62fa73069cd360664d8b4585/download</t>
  </si>
  <si>
    <t>California</t>
  </si>
  <si>
    <t>SB 397</t>
  </si>
  <si>
    <t>https://monqcle.com/upload/6387c9ea9cd360c4128b4585/download</t>
  </si>
  <si>
    <t>SB 448</t>
  </si>
  <si>
    <t>https://monqcle.com/upload/6387caac9cd36042298b457a/download</t>
  </si>
  <si>
    <t>AB 1251</t>
  </si>
  <si>
    <t>https://monqcle.com/upload/6387c84d9cd3601d2a8b4703/download</t>
  </si>
  <si>
    <t>AB 327</t>
  </si>
  <si>
    <t>California Assembly Bill 327, COVID-19 vaccination status: prohibition on required disclosure</t>
  </si>
  <si>
    <t>https://monqcle.com/upload/62a0b4d39cd36009578b456d/download</t>
  </si>
  <si>
    <t>California Assembly Bill 327, COVID-19 vaccination status: prohibition on required disclosure; California Assembly Bill 327, COVID-19 vaccination status: prohibition on required disclosure</t>
  </si>
  <si>
    <t>https://monqcle.com/upload/62a0b4d39cd36009578b456d/download; https://monqcle.com/upload/62a0b4d39cd36009578b456d/download</t>
  </si>
  <si>
    <t>https://monqcle.com/upload/6387c9079cd360c1088b4577/download</t>
  </si>
  <si>
    <t>SB 933</t>
  </si>
  <si>
    <t>Senate Bill 933 requires an emergency order to be narrowly tailored to serve a compelling public health or safety purpose and limited in duration, applicability, and scope; authorizes any person to bring an action against an allegedly unlawful emergency order.</t>
  </si>
  <si>
    <t>https://monqcle.com/upload/6387cb669cd3601c358b4573/download</t>
  </si>
  <si>
    <t>AB 2546</t>
  </si>
  <si>
    <t>California Assembly Bill 2546. Vehicles: motor vehicle sideshows.</t>
  </si>
  <si>
    <t>Assembly Bill 2546 requires that each long term care resident has the right to in-person access to a minimum of two support persons during a public health emergency; prohibits these provisions from being suspended, superseded, or modified by a state or local government emergency order.</t>
  </si>
  <si>
    <t>https://monqcle.com/upload/6375a7599cd36072548b457d/download</t>
  </si>
  <si>
    <t>Colorado</t>
  </si>
  <si>
    <t>HB 21-1032</t>
  </si>
  <si>
    <t>Colorado House Bill 21-1032, Local Government Authority Statewide Disaster Declarations</t>
  </si>
  <si>
    <t>https://monqcle.com/upload/629ea2009cd36097208b4568/download</t>
  </si>
  <si>
    <t>Colorado HB 21-1032 would authorize a county or municipality to abrogate all or any portion of an order applying to the county or municipality that has been issued by the governor when the disaster emergency lasts longer than thirty days.</t>
  </si>
  <si>
    <t>SB 21-028</t>
  </si>
  <si>
    <t>Colorado Senate Bill 21-028, Promulgation Of Public Health Rules And Orders</t>
  </si>
  <si>
    <t>https://monqcle.com/upload/629fa9229cd36043758b457a/download</t>
  </si>
  <si>
    <t>SB 21-036</t>
  </si>
  <si>
    <t>Colorado Senate Bill 21-036, Additional Requirements Issue Emergency Public Health Order</t>
  </si>
  <si>
    <t>https://monqcle.com/upload/629face69cd360737c8b4580/download</t>
  </si>
  <si>
    <t>HB 21-1191</t>
  </si>
  <si>
    <t>Colorado House Bill 21-1191, Prohibit Discrimination COVID-19 Vaccine Status; Colorado House Bill 21-1191, Prohibit Discrimination COVID-19 Vaccine Status</t>
  </si>
  <si>
    <t>https://monqcle.com/upload/629f635b9cd360d0288b46d3/download; https://monqcle.com/upload/629f635b9cd360d0288b46d3/download</t>
  </si>
  <si>
    <t>Colorado House Bill 21-1191, Prohibit Discrimination COVID-19 Vaccine Status</t>
  </si>
  <si>
    <t>https://monqcle.com/upload/629f635b9cd360d0288b46d3/download</t>
  </si>
  <si>
    <t>Colorado HB 21-1032 would have authorized a county or municipality to abrogate all or any portion of an order applying to the county or municipality that has been issued by the governor when the disaster emergency lasts longer than thirty days.</t>
  </si>
  <si>
    <t>HB 22-1144</t>
  </si>
  <si>
    <t>Colorado House Bill 22-1144, A Bill for an Act Concerning the Ability of Individuals to Demonstrate Naturally Acquired Immunity to COVID-19 in Lieu of Complying with Requirements Imposed to Limit the Transmission of COVID-19</t>
  </si>
  <si>
    <t>House Bill 22-1144 provides that any person exhibiting “natural immunity” to COVID-19 may show proof of immunity in lieu of receiving a vaccination to comply with a vaccination mandate.</t>
  </si>
  <si>
    <t>https://monqcle.com/upload/637d2ea29cd36074738b4570/download</t>
  </si>
  <si>
    <t>HB 22-1238</t>
  </si>
  <si>
    <t>Colorado House Bill 22-1238, Elected Officials Approve Epidemic Duties</t>
  </si>
  <si>
    <t>House Bill 22-1238 requires that the general assembly act by joint resolution to continue the Governor’s disaster declaration beyond 12 months.</t>
  </si>
  <si>
    <t>https://monqcle.com/upload/629f6c6c9cd36012478b456c/download</t>
  </si>
  <si>
    <t>Colorado House Bill 22-1238, Elected Officials Approve Epidemic Duties; Colorado House Bill 22-1238, Elected Officials Approve Epidemic Duties</t>
  </si>
  <si>
    <t>https://monqcle.com/upload/629f6c6c9cd36012478b456c/download; https://monqcle.com/upload/629f6c6c9cd36012478b456c/download</t>
  </si>
  <si>
    <t>Connecticut</t>
  </si>
  <si>
    <t>HB 5022</t>
  </si>
  <si>
    <t>https://monqcle.com/upload/6388bfb09cd36022518b45ae/download</t>
  </si>
  <si>
    <t>HB 5077</t>
  </si>
  <si>
    <t>https://monqcle.com/upload/6388c2149cd36044538b456a/download</t>
  </si>
  <si>
    <t>HB 5103</t>
  </si>
  <si>
    <t>https://monqcle.com/upload/6388c3659cd36048538b46a9/download</t>
  </si>
  <si>
    <t>SB 74</t>
  </si>
  <si>
    <t>https://monqcle.com/upload/6388c9189cd360cd538b459b/download</t>
  </si>
  <si>
    <t>SB 301</t>
  </si>
  <si>
    <t>Connecticut Senate Bill 301, An Act Concerning Bipartisan Review of Emergency Declarations</t>
  </si>
  <si>
    <t>https://monqcle.com/upload/637d4e0b9cd360af2d8b456a/download</t>
  </si>
  <si>
    <t>HB 5653</t>
  </si>
  <si>
    <t>https://monqcle.com/upload/6388c4f39cd36044538b4599/download</t>
  </si>
  <si>
    <t>HB 5759</t>
  </si>
  <si>
    <t>https://monqcle.com/upload/6388c8079cd360c4538b4591/download</t>
  </si>
  <si>
    <t>SB 750</t>
  </si>
  <si>
    <t>Connecticut Senate Bill 750, An Act Concerning Legislative Review of Gubernatorial Emergency Declarations and Orders</t>
  </si>
  <si>
    <t>https://monqcle.com/upload/637d4fd39cd3606f378b456f/download</t>
  </si>
  <si>
    <t>SB 751</t>
  </si>
  <si>
    <t>https://monqcle.com/upload/6388ca329cd360cd538b45af/download</t>
  </si>
  <si>
    <t>https://monqcle.com/upload/6388c6799cd3604f538b459b/download</t>
  </si>
  <si>
    <t>https://monqcle.com/upload/6388c6ed9cd3604f538b45ac/download</t>
  </si>
  <si>
    <t>https://monqcle.com/upload/6388c7629cd360cd538b457d/download</t>
  </si>
  <si>
    <t>https://monqcle.com/upload/6388c06b9cd36022518b45bd/download</t>
  </si>
  <si>
    <t>https://monqcle.com/upload/6388c2799cd3603a538b4584/download</t>
  </si>
  <si>
    <t>https://monqcle.com/upload/6388c3ab9cd36044538b4587/download</t>
  </si>
  <si>
    <t>https://monqcle.com/upload/6388c8779cd360c4538b4597/download</t>
  </si>
  <si>
    <t>https://monqcle.com/upload/6388c95e9cd360c4538b45a3/download</t>
  </si>
  <si>
    <t>https://monqcle.com/upload/637d4ce69cd360947b8b456b/download</t>
  </si>
  <si>
    <t>https://monqcle.com/upload/637d4f399cd3607e378b4569/download</t>
  </si>
  <si>
    <t>HB 5492</t>
  </si>
  <si>
    <t>https://monqcle.com/upload/6388c42a9cd3604f538b4583/download</t>
  </si>
  <si>
    <t>https://monqcle.com/upload/6388c4649cd3604f538b458b/download</t>
  </si>
  <si>
    <t>Delaware</t>
  </si>
  <si>
    <t>SB 58</t>
  </si>
  <si>
    <t>Delaware Senate Bill 58, An Act To Amend Title 20 Of The Delaware Code Relating To Public Health Emergencies</t>
  </si>
  <si>
    <t>Delaware Senate Bill 58 prohibits the State from mandating isolation or quarantine due to COVID-19.</t>
  </si>
  <si>
    <t>https://monqcle.com/upload/629ff72b9cd360ee4d8b456b/download</t>
  </si>
  <si>
    <t>Delaware Senate Bill 58, An Act To Amend Title 20 Of The Delaware Code Relating To Public Health Emergencies; Delaware Senate Bill 58, An Act To Amend Title 20 Of The Delaware Code Relating To Public Health Emergencies</t>
  </si>
  <si>
    <t>https://monqcle.com/upload/629ff72b9cd360ee4d8b456b/download; https://monqcle.com/upload/629ff72b9cd360ee4d8b456b/download</t>
  </si>
  <si>
    <t>HB 209</t>
  </si>
  <si>
    <t>Delaware House Bill 209, An Act To Amend Titles 29 And 19 Of The Delaware Code Relating To Covid-19 Immunization Rights.</t>
  </si>
  <si>
    <t>Delaware House Bill 209 prohibits a vaccine mandate or discrimination against people not vaccinated for COVID; applies to state and municipalities, schools, and entities that received at least $10 million from the state.</t>
  </si>
  <si>
    <t>https://monqcle.com/upload/629fb8f19cd3604f228b456a/download</t>
  </si>
  <si>
    <t>HB 247</t>
  </si>
  <si>
    <t>Delaware House Bill 247, An Act To Amend Title 29 Of The Delaware Code Relating To Limiting Mandates To Require Face Masks; Delaware House Bill 247, An Act To Amend Title 29 Of The Delaware Code Relating To Limiting Mandates To Require Face Masks</t>
  </si>
  <si>
    <t>Delaware House Bill 247 prohibits a state or municipal agency, school district, or charter school may from mandating masks to access public services or benefits, unless a vaccine that is predicted or proven to be at least 90% effective is generally available to the public.</t>
  </si>
  <si>
    <t>https://monqcle.com/upload/629fe7489cd360cd218b456a/download; https://monqcle.com/upload/629fe7489cd360cd218b456a/download</t>
  </si>
  <si>
    <t>Delaware House Bill 247, An Act To Amend Title 29 Of The Delaware Code Relating To Limiting Mandates To Require Face Masks</t>
  </si>
  <si>
    <t>https://monqcle.com/upload/629fe7489cd360cd218b456a/download</t>
  </si>
  <si>
    <t>District of Columbia</t>
  </si>
  <si>
    <t>Florida</t>
  </si>
  <si>
    <t>HB 6003</t>
  </si>
  <si>
    <t>https://monqcle.com/upload/629e3c279cd36027748b4585/download</t>
  </si>
  <si>
    <t>SB 2006</t>
  </si>
  <si>
    <t>Florida Senate Bill 2006 provides that the Legislature may unilaterally terminate orders or directives issued by the Governor under a state of emergency; provides for automatic expiration of local orders after seven days with a majority vote of the local governing body required for an extension, and limits the total duration of local orders to 42 days; provides that the Governor or Legislature may invalidate any local measure that “unnecessarily restricts” individual rights or liberties; prohibits various entities may not require COVID-19 vaccination to access services.</t>
  </si>
  <si>
    <t>https://monqcle.com/upload/629fa42a9cd36000698b4570/download</t>
  </si>
  <si>
    <t>HB 7047</t>
  </si>
  <si>
    <t>https://monqcle.com/upload/629f9c4c9cd3609b518b457b/download</t>
  </si>
  <si>
    <t>HB 6009</t>
  </si>
  <si>
    <t>https://monqcle.com/upload/629e62389cd360cf6d8b4568/download</t>
  </si>
  <si>
    <t>SB 594</t>
  </si>
  <si>
    <t>https://monqcle.com/upload/629f81a59cd360897b8b4588/download</t>
  </si>
  <si>
    <t>HB 6069</t>
  </si>
  <si>
    <t>https://monqcle.com/upload/629f78e19cd36061628b4580/download</t>
  </si>
  <si>
    <t>SB 734</t>
  </si>
  <si>
    <t>https://monqcle.com/upload/629f87159cd360f0118b4585/download</t>
  </si>
  <si>
    <t>Georgia</t>
  </si>
  <si>
    <t>HB 358</t>
  </si>
  <si>
    <t>https://monqcle.com/upload/62deaf679cd36045628b4579/download</t>
  </si>
  <si>
    <t>HB 468</t>
  </si>
  <si>
    <t>https://monqcle.com/upload/62deb02b9cd360ae598b4585/download</t>
  </si>
  <si>
    <t>SB 200</t>
  </si>
  <si>
    <t>https://monqcle.com/upload/62debf939cd360830e8b45c4/download</t>
  </si>
  <si>
    <t>HB 536</t>
  </si>
  <si>
    <t>https://monqcle.com/upload/62debe2b9cd36044198b4579/download</t>
  </si>
  <si>
    <t>SB 214</t>
  </si>
  <si>
    <t>https://monqcle.com/upload/62dec10d9cd360411e8b45b2/download</t>
  </si>
  <si>
    <t>https://monqcle.com/upload/62dec00a9cd36044198b45ae/download</t>
  </si>
  <si>
    <t>https://monqcle.com/upload/62deaf979cd36046628b4585/download</t>
  </si>
  <si>
    <t>https://monqcle.com/upload/62deb0719cd36046628b4596/download</t>
  </si>
  <si>
    <t>https://monqcle.com/upload/62debe679cd360411e8b4579/download</t>
  </si>
  <si>
    <t>HB 869</t>
  </si>
  <si>
    <t>https://monqcle.com/upload/62debed19cd360411e8b4581/download</t>
  </si>
  <si>
    <t>SB 345</t>
  </si>
  <si>
    <t>Georgia Senate Bill 345 prohibits state and local agencies, including school districts from requiring proof of vaccination.</t>
  </si>
  <si>
    <t>https://monqcle.com/upload/62dec2009cd360830e8b45f9/download</t>
  </si>
  <si>
    <t>HB 1378</t>
  </si>
  <si>
    <t>https://monqcle.com/upload/62deae8f9cd36046628b456c/download</t>
  </si>
  <si>
    <t>https://monqcle.com/upload/62dec28d9cd360411e8b45d4/download</t>
  </si>
  <si>
    <t>https://monqcle.com/upload/62dec2de9cd360830e8b4607/download</t>
  </si>
  <si>
    <t>https://monqcle.com/upload/62dec1639cd360830e8b45e9/download</t>
  </si>
  <si>
    <t>https://monqcle.com/upload/62debf159cd36044198b4594/download</t>
  </si>
  <si>
    <t>https://monqcle.com/upload/62deaed29cd36046628b4577/download</t>
  </si>
  <si>
    <t>https://monqcle.com/upload/62dec09b9cd360411e8b45aa/download</t>
  </si>
  <si>
    <t>https://monqcle.com/upload/62dec3379cd36044198b45f2/download</t>
  </si>
  <si>
    <t>Hawaii</t>
  </si>
  <si>
    <t>HB 103</t>
  </si>
  <si>
    <t>Hawaii House Bill 103 requires a Governor’s state of emergency to terminate automatically 60 days after the issuance; allows the legislature to terminate a Governor’s state of emergency at any time via concurrent resolution; allows issuance of another proclamation arising from the same emergency as a previously terminated proclamation upon request of the Governor and a concurrent resolution by the legislature; requires the Governor to specify the justifications of each law suspended in an emergency.</t>
  </si>
  <si>
    <t>https://monqcle.com/upload/62e957e89cd36033118b456d/download</t>
  </si>
  <si>
    <t>SB 1267</t>
  </si>
  <si>
    <t>Hawaii Senate Bill 1267 requires approval of the legislature (or city council) to extend a state (or local) emergency proclamation beyond 60 days.</t>
  </si>
  <si>
    <t>https://monqcle.com/upload/62e95f929cd360652c8b4567/download</t>
  </si>
  <si>
    <t>HB 851</t>
  </si>
  <si>
    <t>Hawaii House Bill 851 requires the Governor to obtain approval from the Legislature to declare an emergency longer than 30 days.</t>
  </si>
  <si>
    <t>https://monqcle.com/upload/62e95e8a9cd36033118b4608/download</t>
  </si>
  <si>
    <t>HB 721</t>
  </si>
  <si>
    <t>Hawaii House Bill 721 prohibits the Governor, in a state of emergency, from shutting down business for more than 28 days or requiring quarantine of any person for more than 28 days; requires a 2/3 vote of each house of the legislature to extend a state of emergency.</t>
  </si>
  <si>
    <t>SB 1330</t>
  </si>
  <si>
    <t>Hawaii Senate Bill 1330 - limits the scope and duration of suspended laws during a state or local emergency; requires senate (or county) consent to extend a state (or local) emergency proclamation beyond 120 days; authorizes the legislature (or county legislative body) via concurrent resolution to terminate a state (or local) emergency proclamation.</t>
  </si>
  <si>
    <t>https://monqcle.com/upload/62e962619cd360652c8b4593/download</t>
  </si>
  <si>
    <t>https://monqcle.com/upload/62e958a69cd36031118b457b/download</t>
  </si>
  <si>
    <t>https://monqcle.com/upload/62e9594b9cd36033118b458b/download</t>
  </si>
  <si>
    <t>HB 1416</t>
  </si>
  <si>
    <t>Hawaii House Bill 1416 provides that emergency powers cannot be inconsistent with the state constitution; provides limits on the governor’s and mayors’ authorities to suspend laws in emergencies; provides that a state of emergency terminates at the earliest of 60 days after issuance, a date specified in the governor’s proclamation, or a date specified in a concurrent resolution adopted by the legislature ; authorizes the governor to renew a state of emergency for 60 days upon adoption of a concurrent resolution by the legislature.</t>
  </si>
  <si>
    <t>https://monqcle.com/upload/62e95a549cd3609c1b8b4569/download</t>
  </si>
  <si>
    <t>HB 1496</t>
  </si>
  <si>
    <t>Hawaii House Bill 1496 provides that the governor in a state of emergency can require restaurants and bars to limit service to vaccinated patrons or patrons with proof of negative test for a specific contagious disease; provides that the restriction cannot last more than 30 days unless approved by the legislature.</t>
  </si>
  <si>
    <t>https://monqcle.com/upload/62e95b209cd3601a188b458b/download</t>
  </si>
  <si>
    <t>SB 2916</t>
  </si>
  <si>
    <t>Hawaii Senate Bill 2916 prohibits the governor or a mayor from suspending public records requests during emergencies; allows for a reasonable delay in an agency's response to a request due to extenuating circumstances.</t>
  </si>
  <si>
    <t>https://monqcle.com/upload/62e966ef9cd36057418b4575/download</t>
  </si>
  <si>
    <t>HB 1585</t>
  </si>
  <si>
    <t>Hawaii House Bill 1585 provides that emergency powers cannot be inconsistent with the state constitution; limits the governor’s and mayors’ authorities to suspend laws during an emergency; authorizes the governor to require counties to obtain approval prior to issuing any emergency order, rule, or proclamation; provides that the governor or mayor may extend or terminate a state of emergency by a separate or supplementary proclamation; authorizes the legislature to terminate a state of emergency by a two-thirds vote.</t>
  </si>
  <si>
    <t>https://monqcle.com/upload/62e95c1f9cd3609c1b8b4594/download</t>
  </si>
  <si>
    <t>HB 1921</t>
  </si>
  <si>
    <t>Hawaii House Bill 1921 authorizes the legislature, upon expiration of the governor’s third consecutive emergency proclamation, to convene and discuss whether the situation meets the character and magnitude of an emergency or disaster; authorizes the governor, or the legislature by concurrent resolution, to invalidate an emergency measure issued by a political body if it is determined that the order unnecessarily restricts a right.</t>
  </si>
  <si>
    <t>https://monqcle.com/upload/62e95ce09cd3609c1b8b45ad/download</t>
  </si>
  <si>
    <t>SB 3285</t>
  </si>
  <si>
    <t>Hawaii Senate Bill 3285 provides that emergency powers cannot be inconsistent with the state constitution; limits the governor’s and mayors’ authorities to suspend laws during an emergency; authorizes the governor to require counties to obtain approval prior to issuing any emergency order, rule, or proclamation; provides that the governor or mayor may extend or terminate a state of emergency by a separate or supplementary proclamation; authorizes the legislature to terminate a state of emergency by a two-thirds vote.</t>
  </si>
  <si>
    <t>https://monqcle.com/upload/62e969f99cd36036468b4587/download</t>
  </si>
  <si>
    <t>SB 3089</t>
  </si>
  <si>
    <t>Hawaii Senate Bill 3089 prohibits the governor or a mayor from suspending public records requests during emergencies, but allows for a reasonable delay in an agency's response to a request as a result of extenuated circumstances; provides that emergency powers must be consistent with the state constitution; limits executive authority to suspend laws in emergencies; provides that the state’s emergency management system includes coordination between State and county emergency management functions, where appropriate; provides that a state or local emergency terminates after 60 days, unless extended or terminated by a separate or supplementary proclamation of the governor or mayor; provides that the Legislature (or county council) may, by 2/3 vote, terminate a state of emergency declared by the Governor (or mayor).</t>
  </si>
  <si>
    <t>https://monqcle.com/upload/62e9686b9cd3602b468b456b/download</t>
  </si>
  <si>
    <t>HB 2121</t>
  </si>
  <si>
    <t>Hawaii House Bill 2121 provides that emergency powers must be consistent with the state constitution; provides that the state’s emergency management system includes coordination between State and county emergency management functions; clarifies the legal framework governing the extension and termination of emergency periods.</t>
  </si>
  <si>
    <t>https://monqcle.com/upload/62e95d8d9cd36033118b45f3/download</t>
  </si>
  <si>
    <t>https://monqcle.com/upload/62e95c5b9cd3609c1b8b459e/download</t>
  </si>
  <si>
    <t>https://monqcle.com/upload/62e969189cd36099488b456b/download</t>
  </si>
  <si>
    <t>https://monqcle.com/upload/62e967749cd36052428b4579/download</t>
  </si>
  <si>
    <t>https://monqcle.com/upload/62e969ae9cd36099488b4576/download</t>
  </si>
  <si>
    <t>https://monqcle.com/upload/62e96a299cd36099488b4583/download</t>
  </si>
  <si>
    <t>https://monqcle.com/upload/62e95dbf9cd3601a188b45cb/download</t>
  </si>
  <si>
    <t>https://monqcle.com/upload/62e95d0a9cd3609c1b8b45b1/download</t>
  </si>
  <si>
    <t>https://monqcle.com/upload/62e967aa9cd36052428b4581/download</t>
  </si>
  <si>
    <t>https://monqcle.com/upload/62e95c8e9cd3609c1b8b45a6/download</t>
  </si>
  <si>
    <t>https://monqcle.com/upload/62e95a889cd3601a188b4584/download</t>
  </si>
  <si>
    <t>https://monqcle.com/upload/62e95b669cd3609c1b8b4585/download</t>
  </si>
  <si>
    <t>https://monqcle.com/upload/62e95fcd9cd3609c1b8b460c/download</t>
  </si>
  <si>
    <t>https://monqcle.com/upload/62e95f309cd360102a8b4573/download</t>
  </si>
  <si>
    <t>https://monqcle.com/upload/62e95e329cd3609c1b8b45cd/download</t>
  </si>
  <si>
    <t>https://monqcle.com/upload/62e9598e9cd36033118b4594/download</t>
  </si>
  <si>
    <t>https://monqcle.com/upload/62e962989cd3601f308b4582/download</t>
  </si>
  <si>
    <t>Idaho</t>
  </si>
  <si>
    <t>S 1003</t>
  </si>
  <si>
    <t>https://monqcle.com/upload/62f122a39cd360d2558b457e/download</t>
  </si>
  <si>
    <t>SCR 101</t>
  </si>
  <si>
    <t>https://monqcle.com/upload/62f1255a9cd36073608b459d/download</t>
  </si>
  <si>
    <t>H 1</t>
  </si>
  <si>
    <t>HB 1</t>
  </si>
  <si>
    <t>https://monqcle.com/upload/62f10a6a9cd3606c088b4586/download</t>
  </si>
  <si>
    <t>H 33</t>
  </si>
  <si>
    <t>https://monqcle.com/upload/62f10ea39cd36069088b45c5/download</t>
  </si>
  <si>
    <t>S 1054</t>
  </si>
  <si>
    <t>https://monqcle.com/upload/62f123fa9cd360d2558b4595/download</t>
  </si>
  <si>
    <t>H 135</t>
  </si>
  <si>
    <t>https://monqcle.com/upload/62f10b749cd36069088b4587/download</t>
  </si>
  <si>
    <t>https://monqcle.com/upload/62f10c6d9cd36069088b4591/download</t>
  </si>
  <si>
    <t>S 1139</t>
  </si>
  <si>
    <t>Idaho Senate Bill 1139 alters the definitions of the isolation and quarantine powers available to the Director of the Idaho Department of Health Welfare, establishes a “restricted access” order to create an area where the public may not enter, and requires a challenge to an isolation, quarantine, or restricted access order to be heard by a court within three business days.</t>
  </si>
  <si>
    <t>https://monqcle.com/upload/62f124829cd36073608b4585/download</t>
  </si>
  <si>
    <t>https://monqcle.com/upload/62f124ac9cd360d2558b45a5/download</t>
  </si>
  <si>
    <t>https://monqcle.com/upload/62f10cfd9cd3606c088b4596/download</t>
  </si>
  <si>
    <t>https://monqcle.com/upload/62f124d89cd36073608b4595/download</t>
  </si>
  <si>
    <t>https://monqcle.com/upload/62f10d879cd36069088b45a8/download</t>
  </si>
  <si>
    <t>https://monqcle.com/upload/62f125079cd3608f508b45bb/download</t>
  </si>
  <si>
    <t>H 393</t>
  </si>
  <si>
    <t>Idaho House Bill No. 393 provides that an executive order must be essential to protect life or property from imminent threat posed by the state of disaster emergency and must be narrowly tailored to avoid placing unnecessary restrictions on the ability of people to work regardless of job type or classification.</t>
  </si>
  <si>
    <t>https://monqcle.com/upload/62f1119d9cd3606b088b4607/download</t>
  </si>
  <si>
    <t>H 392</t>
  </si>
  <si>
    <t>Idaho House Bill No 392 provides that during an emergency, the governor may not alter, adjust, or create any provisions of the Idaho Code. A provision stating that executive orders and proclamations have the force and effect of law remains in effect.</t>
  </si>
  <si>
    <t>https://monqcle.com/upload/62f110d69cd3606b088b45e9/download</t>
  </si>
  <si>
    <t>H 391</t>
  </si>
  <si>
    <t>Idaho House Bill No. 391 provides that during a state of emergency, the governor, governmental agencies, and political subdivisions of the state may not limit or suspend any rights guaranteed by the U.S. or state Constitutions, including but not limited to the rights to lawful manufacture and use of firearms and ammunition, peaceable assembly, and free exercise of religion.</t>
  </si>
  <si>
    <t>https://monqcle.com/upload/62f10fe59cd36069088b45e4/download</t>
  </si>
  <si>
    <t>https://monqcle.com/upload/62f111c79cd3606b088b460d/download</t>
  </si>
  <si>
    <t>https://monqcle.com/upload/62f111099cd3606b088b45f7/download</t>
  </si>
  <si>
    <t>https://monqcle.com/upload/62f1103c9cd36069088b45ee/download</t>
  </si>
  <si>
    <t>https://monqcle.com/upload/62f111f99cd360e2238b4594/download</t>
  </si>
  <si>
    <t>Passed in the second chamber and signed on May 5.</t>
  </si>
  <si>
    <t>https://monqcle.com/upload/62f1113f9cd360e2238b4579/download</t>
  </si>
  <si>
    <t>Passed second chamber and signed both on May 5.</t>
  </si>
  <si>
    <t>https://monqcle.com/upload/62f1106c9cd3606c088b45df/download</t>
  </si>
  <si>
    <t>Passed second chamber and signed all on May 5.</t>
  </si>
  <si>
    <t>S 1217</t>
  </si>
  <si>
    <t>Idaho Senate Bill 1217, STATE OF EXTREME EMERGENCY – Adds to and repeals existing law to authorize the Governor to proclaim a state of extreme emergency and to provide that the Governor shall have certain powers, duties, and limitations during a declared state of extreme emergency.</t>
  </si>
  <si>
    <t>Idaho Senate Bill No. 1217  provides that the govern may declare a state of extreme emergency; provides for revocation of gubernatorial powers in specified circumstances.</t>
  </si>
  <si>
    <t>https://monqcle.com/upload/6345d3e29cd360ed2c8b4589/download</t>
  </si>
  <si>
    <t>Idaho Senate Bill 1217 was introduced, and passed both the Senate and the House, on May 5, 2021.</t>
  </si>
  <si>
    <t>https://monqcle.com/upload/62f10e229cd3606b088b45a7/download</t>
  </si>
  <si>
    <t>https://monqcle.com/upload/62f1242b9cd36073608b457f/download</t>
  </si>
  <si>
    <t>https://monqcle.com/upload/62f10ef39cd3606b088b45be/download</t>
  </si>
  <si>
    <t>https://monqcle.com/upload/62f123a39cd36073608b4572/download</t>
  </si>
  <si>
    <t>https://monqcle.com/upload/62f125839cd3608f508b45ca/download</t>
  </si>
  <si>
    <t>https://monqcle.com/upload/62f10aaf9cd3606b088b457b/download</t>
  </si>
  <si>
    <t>S 1262</t>
  </si>
  <si>
    <t>Idaho Senate Bill No. 1262, AN ACT RELATING TO THE STATE DISASTER PREPAREDNESS ACT; AMENDING SECTION 46-1008, IDAHO CODE, TO PROVIDE FOR CERTAIN LIMITATIONS DURING A STATE OF DISASTER EMERGENCY AND TO MAKE TECHNICAL CORRECTIONS; AND DECLARING AN EMERGENCY AND PROVIDING AN EFFECTIVE DATE.</t>
  </si>
  <si>
    <t>Idaho Senate Bill No. 1262 provides that during a state of disaster emergency, businesses engaged in sale, transfer, and training in the use of firearms are essential businesses. Further provides that neither the governor, nor a state agency, nor a political subdivision, may seize or confiscate privately owned firearms used in connection with otherwise lawful conduct.</t>
  </si>
  <si>
    <t>https://monqcle.com/upload/637edd7d9cd3600a618b456b/download</t>
  </si>
  <si>
    <t>H 631</t>
  </si>
  <si>
    <t>Idaho House Bill No. 631,  ACT 2 RELATING TO MASK MANDATES; AMENDING CHAPTER 23, TITLE 67, IDAHO CODE, BY THE 3 ADDITION OF A NEW SECTION 67-2359, IDAHO CODE, TO ESTABLISH PROVISIONS 4 REGARDING THE PROHIBITION OF MASK MANDATES; AND DECLARING AN EMERGENCY.</t>
  </si>
  <si>
    <t>Idaho House Bill No. 631 provides that neither the state nor a political subdivision (including a health district) may mandate that a person wear a facemask for the purpose of preventing or slowing the spread of infectious disease; provides that a recommendation from the state or a political subdivision or official to wear a mask must be accompanied by a notice that the recommendation is not mandatory.</t>
  </si>
  <si>
    <t>https://monqcle.com/upload/637ed0f09cd360631d8b4572/download</t>
  </si>
  <si>
    <t>H 708</t>
  </si>
  <si>
    <t>HB 708</t>
  </si>
  <si>
    <t>https://monqcle.com/upload/62f120589cd3608f508b4569/download</t>
  </si>
  <si>
    <t>H 705</t>
  </si>
  <si>
    <t>Idaho House Bill No. 705 provides that in an extreme emergency, businesses engaged in sale, transfer, and training in the use of firearms are essential businesses. Further provides that neither the governor, nor a state agency, nor a political subdivision, may seize or confiscate privately owned firearms used in connection with otherwise lawful conduct.</t>
  </si>
  <si>
    <t>https://monqcle.com/upload/62f1127d9cd360e2238b45a0/download</t>
  </si>
  <si>
    <t>https://monqcle.com/upload/62f120ba9cd360d64f8b4572/download</t>
  </si>
  <si>
    <t>https://monqcle.com/upload/62f1133b9cd360c2298b4570/download</t>
  </si>
  <si>
    <t>https://monqcle.com/upload/62f113e69cd3606c088b462c/download</t>
  </si>
  <si>
    <t>https://monqcle.com/upload/62f1222b9cd360d64f8b457a/download</t>
  </si>
  <si>
    <t>https://monqcle.com/upload/62f114339cd3606c088b4635/download</t>
  </si>
  <si>
    <t>Illinois</t>
  </si>
  <si>
    <t>HB 210</t>
  </si>
  <si>
    <t>Illinois House Bill 210 provides that in any 12-month period the Governor shall have the authority to issue only one proclamation per disaster and that any further proclamation for the disaster that triggered the original proclamation shall be in force only after legislative approval of the exact language of the proclamation and which the Governor must follow; provides that the Governor shall have no authority to amend or change the language of the proclamation as approved by joint resolution.</t>
  </si>
  <si>
    <t>https://monqcle.com/upload/62d6d2c69cd360775d8b45f4/download</t>
  </si>
  <si>
    <t>SB 103</t>
  </si>
  <si>
    <t>https://monqcle.com/upload/62d6ffa39cd36035078b4593/download</t>
  </si>
  <si>
    <t>HB 843</t>
  </si>
  <si>
    <t>Illinois House Bill 843 provides that following a proclamation declaring a disaster, the Governor may extend the proclamation or make an additional proclamation regarding the same disaster, but the extension or additional proclamation shall be void and have no legal effect unless the General Assembly approves pursuant to process set out in the bill; provides that the Assembly can be joint resolution declare the Governor’s proclamation void.</t>
  </si>
  <si>
    <t>https://monqcle.com/upload/62d6fed59cd36035078b458b/download</t>
  </si>
  <si>
    <t>HB 1881</t>
  </si>
  <si>
    <t>Illinois House Bill 1881 provides that Governor may only extend that declaration or make further proclamations regarding the same disaster if the General Assembly approves by resolution unless the General Assembly is unable to convene in which case the proclamation remains in effect.</t>
  </si>
  <si>
    <t>https://monqcle.com/upload/62d6d1fb9cd360775d8b45e2/download</t>
  </si>
  <si>
    <t>HB 2474</t>
  </si>
  <si>
    <t>Illinois House Bill 2474 prohibits revocation or suspension of occupational or professional licenses issued by any state agency for failure to comply with an executive order related to the COVID-19 unless pursuant to court order; requires notice to the relevant State legislators of the district in which the business or person resides.</t>
  </si>
  <si>
    <t>https://monqcle.com/upload/62d6f9019cd36070788b456a/download</t>
  </si>
  <si>
    <t>HB 2915</t>
  </si>
  <si>
    <t>https://monqcle.com/upload/62d6fa1f9cd3606f788b4576/download</t>
  </si>
  <si>
    <t>HB 2932</t>
  </si>
  <si>
    <t>https://monqcle.com/upload/62d6fade9cd3606f788b4582/download</t>
  </si>
  <si>
    <t>HB 3009</t>
  </si>
  <si>
    <t>https://monqcle.com/upload/62d6fb889cd360a17c8b458c/download</t>
  </si>
  <si>
    <t>HB 3010</t>
  </si>
  <si>
    <t>Illinois House Bill 3010 prohibits the Governor or DPH from suspending public and nonpublic school participation in extracurricular activities and programs for any duration even in a declared public health emergency; provides that authority to school districts and nonpublic schools and an associations or other entities that promote, sponsor, regulate or provide interscholastic athletics or athletic competition among schools and students.</t>
  </si>
  <si>
    <t>https://monqcle.com/upload/62d6fc269cd360a17c8b4595/download</t>
  </si>
  <si>
    <t>HB 3042</t>
  </si>
  <si>
    <t>Illinois House Bill 3042 prohibits the Governor restricting a religious group from conducting a religious service or a resident of the State from attending such services in person.</t>
  </si>
  <si>
    <t>https://monqcle.com/upload/62d6fce19cd36070788b45aa/download</t>
  </si>
  <si>
    <t>SB 2218</t>
  </si>
  <si>
    <t>https://monqcle.com/upload/62d7004c9cd36070788b45db/download</t>
  </si>
  <si>
    <t>HB 4083</t>
  </si>
  <si>
    <t>https://monqcle.com/upload/62d6fd7f9cd36070788b45b9/download</t>
  </si>
  <si>
    <t>HB 4440</t>
  </si>
  <si>
    <t>Illinois House Bill 4440, COVID-19 Small Business Relief Act</t>
  </si>
  <si>
    <t>Illinois House Bill 4440 provides liability protection for employers in compliance with guidance and safety standards; provides that the Governor's 30 days of emergency powers shall not be extended, renewed, or successively issued by any subsequent disaster proclamations for the same disaster.</t>
  </si>
  <si>
    <t>https://monqcle.com/upload/625769329cd3609a268b4571/download</t>
  </si>
  <si>
    <t>HB 4401</t>
  </si>
  <si>
    <t>Illinois House Bill 4401, AN ACT concerning State government</t>
  </si>
  <si>
    <t>https://monqcle.com/upload/62576c939cd3606d2c8b4582/download</t>
  </si>
  <si>
    <t>HB 4529</t>
  </si>
  <si>
    <t>Illinois House Bill 4529, AN ACT concerning State government</t>
  </si>
  <si>
    <t>Illinois House Bill 4529 provides that after an initial proclamation declaring that a disaster exists, the Governor may only extend that declaration or make further proclamations regarding the same disaster if the General Assembly passes a resolution within 5 calendar days that approves the extension or further proclamation unless the General Assembly cannot convene, in which case the declaration remains in force.</t>
  </si>
  <si>
    <t>https://monqcle.com/upload/6257851d9cd360754f8b459e/download</t>
  </si>
  <si>
    <t>HB 4698</t>
  </si>
  <si>
    <t>Illinois House Bill 4698, AN ACT concerning civil law</t>
  </si>
  <si>
    <t>Illinois House Bill 4698  prohibits government or employers from taking any action intended to prevent infection and transmission of COVID-19 and from requiring proof of medical or vaccine status of a person, or infringe upon, put conditions on, restrict, or take away a person's ability to fully participate in society based upon a person choosing to accept or decline testing, medical intervention, treatment, or vaccination.</t>
  </si>
  <si>
    <t>https://monqcle.com/upload/62578a269cd3603d518b4595/download</t>
  </si>
  <si>
    <t>SB 3888</t>
  </si>
  <si>
    <t>Illinois Senate Bill 3888, AN ACT concerning State government</t>
  </si>
  <si>
    <t>https://monqcle.com/upload/625790919cd36044198b456d/download</t>
  </si>
  <si>
    <t>https://monqcle.com/upload/62d6ffe29cd360a17c8b45c7/download</t>
  </si>
  <si>
    <t>https://monqcle.com/upload/62d700859cd36035078b459f/download</t>
  </si>
  <si>
    <t>https://monqcle.com/upload/62d6d3049cd360a8698b45e4/download</t>
  </si>
  <si>
    <t>https://monqcle.com/upload/62d6ff119cd360a17c8b45bb/download</t>
  </si>
  <si>
    <t>https://monqcle.com/upload/62d6d2349cd360775d8b45eb/download</t>
  </si>
  <si>
    <t>https://monqcle.com/upload/62d6f9539cd360a17c8b456c/download</t>
  </si>
  <si>
    <t>https://monqcle.com/upload/62d6fa599cd3606f788b4579/download</t>
  </si>
  <si>
    <t>https://monqcle.com/upload/62d6fb1c9cd36070788b4586/download</t>
  </si>
  <si>
    <t>https://monqcle.com/upload/62d6fbc09cd360a17c8b458f/download</t>
  </si>
  <si>
    <t>https://monqcle.com/upload/62d6fc659cd360a17c8b459b/download</t>
  </si>
  <si>
    <t>https://monqcle.com/upload/62d6fd0c9cd36035078b457b/download</t>
  </si>
  <si>
    <t>https://monqcle.com/upload/62d6fdbf9cd36070788b45c0/download</t>
  </si>
  <si>
    <t>Indiana</t>
  </si>
  <si>
    <t>SB 48</t>
  </si>
  <si>
    <t>https://monqcle.com/upload/62f15d579cd36087138b4576/download</t>
  </si>
  <si>
    <t>HB 1123</t>
  </si>
  <si>
    <t>https://monqcle.com/upload/62f1521b9cd3608e648b456b/download</t>
  </si>
  <si>
    <t>SB 5</t>
  </si>
  <si>
    <t>https://monqcle.com/upload/62f15e029cd3605a178b456c/download</t>
  </si>
  <si>
    <t>HB 1121</t>
  </si>
  <si>
    <t>https://monqcle.com/upload/62f141e19cd360673d8b4570/download</t>
  </si>
  <si>
    <t>SB 263</t>
  </si>
  <si>
    <t>https://monqcle.com/upload/62f158d39cd36082038b457f/download</t>
  </si>
  <si>
    <t>SB 256</t>
  </si>
  <si>
    <t>https://monqcle.com/upload/62f158189cd36081038b4573/download</t>
  </si>
  <si>
    <t>HB 1412</t>
  </si>
  <si>
    <t>https://monqcle.com/upload/62f157859cd36033798b45a2/download</t>
  </si>
  <si>
    <t>HB 1272</t>
  </si>
  <si>
    <t>https://monqcle.com/upload/62f156219cd3608e648b459e/download</t>
  </si>
  <si>
    <t>HB 1244</t>
  </si>
  <si>
    <t>https://monqcle.com/upload/62f155769cd36034798b4577/download</t>
  </si>
  <si>
    <t>HB 1354</t>
  </si>
  <si>
    <t>https://monqcle.com/upload/62f156ac9cd3608e648b45b1/download</t>
  </si>
  <si>
    <t>SB 379 (2021)</t>
  </si>
  <si>
    <t>https://monqcle.com/upload/62f15bbf9cd36081038b45af/download</t>
  </si>
  <si>
    <t>SB 407</t>
  </si>
  <si>
    <t>https://monqcle.com/upload/62f15c579cd36082038b45c3/download</t>
  </si>
  <si>
    <t>https://monqcle.com/upload/62f1597e9cd36081038b4588/download</t>
  </si>
  <si>
    <t>https://monqcle.com/upload/62f15e8f9cd3605a178b4577/download</t>
  </si>
  <si>
    <t>https://monqcle.com/upload/62f1534a9cd360673d8b45bd/download</t>
  </si>
  <si>
    <t>https://monqcle.com/upload/62f15cc29cd36081038b45cd/download</t>
  </si>
  <si>
    <t>https://monqcle.com/upload/62f153af9cd360673d8b45c6/download</t>
  </si>
  <si>
    <t>https://monqcle.com/upload/62f159fc9cd36034798b45c1/download</t>
  </si>
  <si>
    <t>https://monqcle.com/upload/62f15ef19cd36025188b4573/download</t>
  </si>
  <si>
    <t>https://monqcle.com/upload/62f153fe9cd360673d8b45ca/download</t>
  </si>
  <si>
    <t>HB 1405</t>
  </si>
  <si>
    <t>Indiana House Bill 1405, A Bill for an Act to Amend the Indiana Code Concerning Insurance</t>
  </si>
  <si>
    <t>Indiana House Bill 1405 prohibits the state or a local unit of government from issuing or requiring a COVID-19 immunization passport.</t>
  </si>
  <si>
    <t>https://monqcle.com/upload/6384aa369cd3602d308b456d/download</t>
  </si>
  <si>
    <t>Language prohibiting a state or local unit of government from issuing or requiring a COVID-19 immunization passport was not added until April 22, 2022 before final passage.</t>
  </si>
  <si>
    <t>https://monqcle.com/upload/62f15b389cd36082038b45a4/download</t>
  </si>
  <si>
    <t>https://monqcle.com/upload/62f15f289cd3605a178b4590/download</t>
  </si>
  <si>
    <t>https://monqcle.com/upload/62f15f609cd36025188b4581/download</t>
  </si>
  <si>
    <t>https://monqcle.com/upload/62f15cf09cd36081038b45d7/download</t>
  </si>
  <si>
    <t>https://monqcle.com/upload/62f157b39cd36081038b456e/download</t>
  </si>
  <si>
    <t>https://monqcle.com/upload/62f1564a9cd3608e648b45a6/download</t>
  </si>
  <si>
    <t>https://monqcle.com/upload/62f155a29cd36034798b457e/download</t>
  </si>
  <si>
    <t>https://monqcle.com/upload/62f156de9cd3608e648b45b6/download</t>
  </si>
  <si>
    <t>https://monqcle.com/upload/62f1584e9cd36082038b4579/download</t>
  </si>
  <si>
    <t>https://monqcle.com/upload/62f143269cd3609e318b45b7/download</t>
  </si>
  <si>
    <t>https://monqcle.com/upload/62f15da89cd36082038b45ea/download</t>
  </si>
  <si>
    <t>https://monqcle.com/upload/62f154279cd3609e318b4744/download</t>
  </si>
  <si>
    <t>https://monqcle.com/upload/62f15bee9cd36081038b45b8/download</t>
  </si>
  <si>
    <t>HB 1131</t>
  </si>
  <si>
    <t>https://monqcle.com/upload/62f154db9cd36034798b4569/download</t>
  </si>
  <si>
    <t>https://monqcle.com/upload/62f155139cd36033798b4571/download</t>
  </si>
  <si>
    <t>Iowa</t>
  </si>
  <si>
    <t>HF 330</t>
  </si>
  <si>
    <t>https://monqcle.com/upload/62f264fa9cd36037428b4577/download</t>
  </si>
  <si>
    <t>Adjournment 5/24/22</t>
  </si>
  <si>
    <t>HSB 647</t>
  </si>
  <si>
    <t>https://monqcle.com/upload/62f2656a9cd36043428b4579/download</t>
  </si>
  <si>
    <t>HF 2270</t>
  </si>
  <si>
    <t>https://monqcle.com/upload/62f2644a9cd36043428b456c/download</t>
  </si>
  <si>
    <t>Kansas</t>
  </si>
  <si>
    <t>SB 14</t>
  </si>
  <si>
    <t>https://monqcle.com/upload/62f2a0c59cd36098688b45c1/download</t>
  </si>
  <si>
    <t>HB 2048</t>
  </si>
  <si>
    <t>Session adjourns 5/23/22</t>
  </si>
  <si>
    <t>https://monqcle.com/upload/62f2a0f89cd360ca6d8b45a5/download</t>
  </si>
  <si>
    <t>https://monqcle.com/upload/62f2a13d9cd36098688b45ce/download</t>
  </si>
  <si>
    <t>https://monqcle.com/upload/62f2a1b59cd360ca6d8b45b1/download</t>
  </si>
  <si>
    <t>HB 2416</t>
  </si>
  <si>
    <t>https://monqcle.com/upload/62f296339cd360f25b8b4588/download</t>
  </si>
  <si>
    <t>HB 2146</t>
  </si>
  <si>
    <t>https://monqcle.com/upload/62f2969c9cd360273a8b45df/download</t>
  </si>
  <si>
    <t>https://monqcle.com/upload/62f296da9cd360f25b8b459c/download</t>
  </si>
  <si>
    <t>SB 40</t>
  </si>
  <si>
    <t>https://monqcle.com/upload/62f298319cd360f6448b45e1/download</t>
  </si>
  <si>
    <t>Kansas Senate Bill 40 was introduced on January 21, 2021, but did not have any provisions limiting public health authority until the version that was enacted on March 25, 2021.</t>
  </si>
  <si>
    <t>HB 2535</t>
  </si>
  <si>
    <t>SB 411</t>
  </si>
  <si>
    <t>https://monqcle.com/upload/62f2a3389cd360f30a8b456a/download</t>
  </si>
  <si>
    <t>SB 409</t>
  </si>
  <si>
    <t>https://monqcle.com/upload/62f2a2779cd360a0038b4586/download</t>
  </si>
  <si>
    <t>SB 436</t>
  </si>
  <si>
    <t>https://monqcle.com/upload/62f2a4b69cd360f30a8b456f/download</t>
  </si>
  <si>
    <t>HB 2668</t>
  </si>
  <si>
    <t>https://monqcle.com/upload/62f29ef59cd360f25b8b4719/download</t>
  </si>
  <si>
    <t>This bill dies in committee on May 23, 2022.</t>
  </si>
  <si>
    <t>HB 2678</t>
  </si>
  <si>
    <t>https://monqcle.com/upload/62f29f6a9cd360f25b8b471d/download</t>
  </si>
  <si>
    <t>This bill died in committee on May 23, 2022.</t>
  </si>
  <si>
    <t>HB 2679</t>
  </si>
  <si>
    <t>https://monqcle.com/upload/62f29fe59cd36098688b45ac/download</t>
  </si>
  <si>
    <t>SB 489</t>
  </si>
  <si>
    <t>https://monqcle.com/upload/62f2a60e9cd360210d8b457d/download</t>
  </si>
  <si>
    <t>SB 541</t>
  </si>
  <si>
    <t>https://monqcle.com/upload/62f2a7199cd360a0038b45d2/download</t>
  </si>
  <si>
    <t>HB 2730</t>
  </si>
  <si>
    <t>https://monqcle.com/upload/62f2a03b9cd360f25b8b4724/download</t>
  </si>
  <si>
    <t>https://monqcle.com/upload/62f2a6999cd360f30a8b458a/download</t>
  </si>
  <si>
    <t>https://monqcle.com/upload/62f2a7cc9cd3605d1a8b4567/download</t>
  </si>
  <si>
    <t>Kentucky</t>
  </si>
  <si>
    <t>SB 1 (2021)</t>
  </si>
  <si>
    <t>SB 1</t>
  </si>
  <si>
    <t>https://monqcle.com/upload/62f3d0499cd36037168b4669/download</t>
  </si>
  <si>
    <t>SB 2</t>
  </si>
  <si>
    <t>https://monqcle.com/upload/62f3d35e9cd360fa318b480d/download</t>
  </si>
  <si>
    <t>HB 171</t>
  </si>
  <si>
    <t>https://monqcle.com/upload/62f3b7c59cd360de638b456f/download</t>
  </si>
  <si>
    <t>HB 20</t>
  </si>
  <si>
    <t>https://monqcle.com/upload/62f3b9d89cd360bc558b45d6/download</t>
  </si>
  <si>
    <t xml:space="preserve">HB 18 </t>
  </si>
  <si>
    <t>HB 18</t>
  </si>
  <si>
    <t>https://monqcle.com/upload/62f3b9749cd360c3528b45e3/download</t>
  </si>
  <si>
    <t>HB 15</t>
  </si>
  <si>
    <t>https://monqcle.com/upload/62f3b7349cd360bc558b45b1/download</t>
  </si>
  <si>
    <t>HB 13</t>
  </si>
  <si>
    <t>https://monqcle.com/upload/62f3b6a59cd360c3528b45aa/download</t>
  </si>
  <si>
    <t xml:space="preserve">HB 1 </t>
  </si>
  <si>
    <t>https://monqcle.com/upload/62f3b50c9cd360c3528b4590/download</t>
  </si>
  <si>
    <t>https://monqcle.com/upload/62f3d3ba9cd360fa318b4814/download</t>
  </si>
  <si>
    <t>https://monqcle.com/upload/62f3b5379cd360c2528b458f/download</t>
  </si>
  <si>
    <t>HB 218</t>
  </si>
  <si>
    <t>https://monqcle.com/upload/62f3ca629cd360420f8b45a8/download</t>
  </si>
  <si>
    <t>HB 217</t>
  </si>
  <si>
    <t>https://monqcle.com/upload/62f3c8979cd360410f8b4583/download</t>
  </si>
  <si>
    <t>https://monqcle.com/upload/62f3d0a39cd3606b258b45e5/download</t>
  </si>
  <si>
    <t>https://monqcle.com/upload/62f3d3f49cd360433c8b456a/download</t>
  </si>
  <si>
    <t>https://monqcle.com/upload/62f3b5a99cd360bc558b4589/download</t>
  </si>
  <si>
    <t>https://monqcle.com/upload/62f3d0ef9cd3606b258b45ee/download</t>
  </si>
  <si>
    <t>https://monqcle.com/upload/62f3d41e9cd360fa318b494e/download</t>
  </si>
  <si>
    <t>https://monqcle.com/upload/62f3b5d79cd360bc558b458f/download</t>
  </si>
  <si>
    <t>https://monqcle.com/upload/62f3d11b9cd3606b258b45f0/download</t>
  </si>
  <si>
    <t>https://monqcle.com/upload/62f3d46c9cd360fa318b495b/download</t>
  </si>
  <si>
    <t>https://monqcle.com/upload/62f3b6349cd360bc558b4595/download</t>
  </si>
  <si>
    <t>https://monqcle.com/upload/62f3d1799cd3606b258b45fc/download</t>
  </si>
  <si>
    <t xml:space="preserve">HB 452 </t>
  </si>
  <si>
    <t>HB 452</t>
  </si>
  <si>
    <t>https://monqcle.com/upload/62f3cce19cd3606b258b4577/download</t>
  </si>
  <si>
    <t>SB 260</t>
  </si>
  <si>
    <t>https://monqcle.com/upload/62f3d56b9cd360433c8b4a4d/download</t>
  </si>
  <si>
    <t>https://monqcle.com/upload/62f3c9ac9cd36037168b4588/download</t>
  </si>
  <si>
    <t>https://monqcle.com/upload/62f3b8069cd360bc558b45c3/download</t>
  </si>
  <si>
    <t>https://monqcle.com/upload/62f3b7649cd360bc558b45b7/download</t>
  </si>
  <si>
    <t>https://monqcle.com/upload/62f3b6d99cd360bc558b45a9/download</t>
  </si>
  <si>
    <t>https://monqcle.com/upload/62f3ca929cd36037168b45a4/download</t>
  </si>
  <si>
    <t>https://monqcle.com/upload/62f3c9df9cd360410f8b459e/download</t>
  </si>
  <si>
    <t>https://monqcle.com/upload/62f3cd0e9cd36037168b45fb/download</t>
  </si>
  <si>
    <t>https://monqcle.com/upload/62f3d5c79cd360433c8b4a52/download</t>
  </si>
  <si>
    <t>BR 211</t>
  </si>
  <si>
    <t>https://monqcle.com/upload/62f3b3429cd360c2528b4580/download</t>
  </si>
  <si>
    <t>HJR 1</t>
  </si>
  <si>
    <t>https://monqcle.com/upload/62f3cf419cd36037168b464f/download</t>
  </si>
  <si>
    <t>Introduced, passed in each chamber, and signed on 9/7/22.</t>
  </si>
  <si>
    <t>SB 2 (Special Session)</t>
  </si>
  <si>
    <t>SB 2 (SS)</t>
  </si>
  <si>
    <t>https://monqcle.com/upload/62f3d4c69cd360433c8b4a3b/download</t>
  </si>
  <si>
    <t>SB 1 (Special Session)</t>
  </si>
  <si>
    <t>SB 1 (SS)</t>
  </si>
  <si>
    <t>https://monqcle.com/upload/62f3d2639cd3606b258b460a/download</t>
  </si>
  <si>
    <t>https://monqcle.com/upload/62f3d5129cd36089298b4fbb/download</t>
  </si>
  <si>
    <t>Passed, vetoed, and overridden on 9/9/21.</t>
  </si>
  <si>
    <t>https://monqcle.com/upload/62f3d2b79cd360fa318b459c/download</t>
  </si>
  <si>
    <t>Passed, vetoed, and overridden all on 9/9/21</t>
  </si>
  <si>
    <t>HB 43</t>
  </si>
  <si>
    <t>https://monqcle.com/upload/62f3cb5a9cd36037168b45c4/download</t>
  </si>
  <si>
    <t>HB 51</t>
  </si>
  <si>
    <t>https://monqcle.com/upload/62f3ce579cd36089298b457d/download</t>
  </si>
  <si>
    <t>HB 460</t>
  </si>
  <si>
    <t>https://monqcle.com/upload/62f3cd679cd36037168b4607/download</t>
  </si>
  <si>
    <t>https://monqcle.com/upload/62f3cbc19cd360420f8b45d3/download</t>
  </si>
  <si>
    <t>SB 4</t>
  </si>
  <si>
    <t>https://monqcle.com/upload/62f3d6489cd3604d408b457b/download</t>
  </si>
  <si>
    <t>https://monqcle.com/upload/62f3ceae9cd3606b258b45ac/download</t>
  </si>
  <si>
    <t>https://monqcle.com/upload/62f3d68b9cd3602a448b456e/download</t>
  </si>
  <si>
    <t>https://monqcle.com/upload/62f3cbf29cd360410f8b45e0/download</t>
  </si>
  <si>
    <t>https://monqcle.com/upload/62f3cc459cd36037168b45e9/download</t>
  </si>
  <si>
    <t>https://monqcle.com/upload/62f3cee59cd36089298b4596/download</t>
  </si>
  <si>
    <t>https://monqcle.com/upload/62f3d6ac9cd360433c8b4a65/download</t>
  </si>
  <si>
    <t>https://monqcle.com/upload/62f3cdef9cd36037168b4614/download</t>
  </si>
  <si>
    <t>Louisiana</t>
  </si>
  <si>
    <t>HB 149</t>
  </si>
  <si>
    <t>https://monqcle.com/upload/62f678429cd3607d608b4595/download</t>
  </si>
  <si>
    <t>SB 136</t>
  </si>
  <si>
    <t>https://monqcle.com/upload/62f67c239cd3607d608b45cb/download</t>
  </si>
  <si>
    <t>https://monqcle.com/upload/62f67c699cd3601e6f8b45be/download</t>
  </si>
  <si>
    <t>https://monqcle.com/upload/62f678a49cd3601e6f8b4587/download</t>
  </si>
  <si>
    <t>https://monqcle.com/upload/62f67cc39cd3607d608b45da/download</t>
  </si>
  <si>
    <t>https://monqcle.com/upload/62f6791d9cd3607d608b45a3/download</t>
  </si>
  <si>
    <t>https://monqcle.com/upload/62f67d169cd3607d608b45e2/download</t>
  </si>
  <si>
    <t>https://monqcle.com/upload/62f6794f9cd360b1678b459c/download</t>
  </si>
  <si>
    <t>https://monqcle.com/upload/62f679829cd3601e6f8b4598/download</t>
  </si>
  <si>
    <t>HB 12</t>
  </si>
  <si>
    <t>https://monqcle.com/upload/62f677869cd3601e6f8b457d/download</t>
  </si>
  <si>
    <t>HB 685</t>
  </si>
  <si>
    <t>https://monqcle.com/upload/62f67a7b9cd3601e6f8b45a0/download</t>
  </si>
  <si>
    <t>Session adjourns 6/6/22.</t>
  </si>
  <si>
    <t>HB 701</t>
  </si>
  <si>
    <t>https://monqcle.com/upload/62f67b269cd360b1678b45ad/download</t>
  </si>
  <si>
    <t>https://monqcle.com/upload/62f67bc29cd3601e6f8b45ad/download</t>
  </si>
  <si>
    <t>Passed second chamber 6/2/22.  Sent to the governor 6/3/22.</t>
  </si>
  <si>
    <t>Maine</t>
  </si>
  <si>
    <t>HP 87</t>
  </si>
  <si>
    <t>HP 87- An Act To Amend the Governor's Emergency Powers</t>
  </si>
  <si>
    <t>https://monqcle.com/upload/629a64c09cd360ee448b4598/download</t>
  </si>
  <si>
    <t>HP 87- An Act To Amend the Governor's Emergency Powers; HP 87- An Act To Amend the Governor's Emergency Powers; HP 87- An Act To Amend the Governor's Emergency Powers; HP 87- An Act To Amend the Governor's Emergency Powers; HP 87- An Act To Amend the Governor's Emergency Powers; HP 87- An Act To Amend the Governor's Emergency Powers; HP 87- An Act To Amend the Governor's Emergency Powers; HP 87- An Act To Amend the Governor's Emergency Powers</t>
  </si>
  <si>
    <t>https://monqcle.com/upload/629a64c09cd360ee448b4598/download; https://monqcle.com/upload/629a64c09cd360ee448b4598/download; https://monqcle.com/upload/629a64c09cd360ee448b4598/download; https://monqcle.com/upload/629a64c09cd360ee448b4598/download; https://monqcle.com/upload/629a64c09cd360ee448b4598/download; https://monqcle.com/upload/629a64c09cd360ee448b4598/download; https://monqcle.com/upload/629a64c09cd360ee448b4598/download; https://monqcle.com/upload/629a64c09cd360ee448b4598/download</t>
  </si>
  <si>
    <t>HP 444</t>
  </si>
  <si>
    <t>HP 444- An Act Regarding the Governor's Emergency Powers</t>
  </si>
  <si>
    <t>https://monqcle.com/upload/629e15899cd360ce178b456b/download</t>
  </si>
  <si>
    <t>HP 444- An Act Regarding the Governor's Emergency Powers; HP 444- An Act Regarding the Governor's Emergency Powers; HP 444- An Act Regarding the Governor's Emergency Powers</t>
  </si>
  <si>
    <t>https://monqcle.com/upload/629e15899cd360ce178b456b/download; https://monqcle.com/upload/629e15899cd360ce178b456b/download; https://monqcle.com/upload/629e15899cd360ce178b456b/download</t>
  </si>
  <si>
    <t>HP 726</t>
  </si>
  <si>
    <t>HP 726- An Act To Establish Balance in the Governor's Emergency Powers</t>
  </si>
  <si>
    <t>https://monqcle.com/upload/629e42709cd3609e0a8b4582/download</t>
  </si>
  <si>
    <t>HP 726- An Act To Establish Balance in the Governor's Emergency Powers; HP 726- An Act To Establish Balance in the Governor's Emergency Powers; HP 726- An Act To Establish Balance in the Governor's Emergency Powers; HP 726- An Act To Establish Balance in the Governor's Emergency Powers; HP 726- An Act To Establish Balance in the Governor's Emergency Powers; HP 726- An Act To Establish Balance in the Governor's Emergency Powers</t>
  </si>
  <si>
    <t>https://monqcle.com/upload/629e42709cd3609e0a8b4582/download; https://monqcle.com/upload/629e42709cd3609e0a8b4582/download; https://monqcle.com/upload/629e42709cd3609e0a8b4582/download; https://monqcle.com/upload/629e42709cd3609e0a8b4582/download; https://monqcle.com/upload/629e42709cd3609e0a8b4582/download; https://monqcle.com/upload/629e42709cd3609e0a8b4582/download</t>
  </si>
  <si>
    <t>HP 726- An Act To Establish Balance in the Governor's Emergency Powers; HP 726- An Act To Establish Balance in the Governor's Emergency Powers</t>
  </si>
  <si>
    <t>https://monqcle.com/upload/629e42709cd3609e0a8b4582/download; https://monqcle.com/upload/629e42709cd3609e0a8b4582/download</t>
  </si>
  <si>
    <t>SP 307</t>
  </si>
  <si>
    <t>SP 307- An Act To Narrowly Tailor Emergency Powers of the Governor and Other Public Officials</t>
  </si>
  <si>
    <t>https://monqcle.com/upload/629e6b909cd3609a068b456d/download</t>
  </si>
  <si>
    <t>SP 307- An Act To Narrowly Tailor Emergency Powers of the Governor and Other Public Officials; SP 307- An Act To Narrowly Tailor Emergency Powers of the Governor and Other Public Officials</t>
  </si>
  <si>
    <t>https://monqcle.com/upload/629e6b909cd3609a068b456d/download; https://monqcle.com/upload/629e6b909cd3609a068b456d/download</t>
  </si>
  <si>
    <t>HP 635</t>
  </si>
  <si>
    <t>HP 635-- An Act To Prohibit Mandatory COVID-19 Vaccinations for 5 Years To Allow for Safety Testing and Investigations into Reproductive Harm; HP 635-- An Act To Prohibit Mandatory COVID-19 Vaccinations for 5 Years To Allow for Safety Testing and Investigations into Reproductive Harm</t>
  </si>
  <si>
    <t>https://monqcle.com/upload/629f6e479cd360db508b456a/download; https://monqcle.com/upload/629f6e479cd360db508b456a/download</t>
  </si>
  <si>
    <t>HP 635-- An Act To Prohibit Mandatory COVID-19 Vaccinations for 5 Years To Allow for Safety Testing and Investigations into Reproductive Harm</t>
  </si>
  <si>
    <t>https://monqcle.com/upload/629f6e479cd360db508b456a/download</t>
  </si>
  <si>
    <t>HP 815</t>
  </si>
  <si>
    <t>HP 815- An Act To Limit the Governor's Emergency Powers by Requiring a Two-thirds Vote of the Legislature To Continue an Emergency after 90 Days</t>
  </si>
  <si>
    <t>https://monqcle.com/upload/629e4eaa9cd360ae2e8b458d/download</t>
  </si>
  <si>
    <t>HP 815- An Act To Limit the Governor's Emergency Powers by Requiring a Two-thirds Vote of the Legislature To Continue an Emergency after 90 Days; HP 815- An Act To Limit the Governor's Emergency Powers by Requiring a Two-thirds Vote of the Legislature To Continue an Emergency after 90 Days; HP 815- An Act To Limit the Governor's Emergency Powers by Requiring a Two-thirds Vote of the Legislature To Continue an Emergency after 90 Days</t>
  </si>
  <si>
    <t>https://monqcle.com/upload/629e4eaa9cd360ae2e8b458d/download; https://monqcle.com/upload/629e4eaa9cd360ae2e8b458d/download; https://monqcle.com/upload/629e4eaa9cd360ae2e8b458d/download</t>
  </si>
  <si>
    <t>https://monqcle.com/upload/629a64d99cd360ce3a8b45b0/download</t>
  </si>
  <si>
    <t>HP 87- An Act To Amend the Governor's Emergency Powers; HP 87- An Act To Amend the Governor's Emergency Powers; HP 87- An Act To Amend the Governor's Emergency Powers; HP 87- An Act To Amend the Governor's Emergency Powers; HP 87- An Act To Amend the Governor's Emergency Powers; HP 87- An Act To Amend the Governor's Emergency Powers; HP 87- An Act To Amend the Governor's Emergency Powers</t>
  </si>
  <si>
    <t>https://monqcle.com/upload/629a64d99cd360ce3a8b45b0/download; https://monqcle.com/upload/629a64d99cd360ce3a8b45b0/download; https://monqcle.com/upload/629a64d99cd360ce3a8b45b0/download; https://monqcle.com/upload/629a64d99cd360ce3a8b45b0/download; https://monqcle.com/upload/629a64d99cd360ce3a8b45b0/download; https://monqcle.com/upload/629a64d99cd360ce3a8b45b0/download; https://monqcle.com/upload/629a64d99cd360ce3a8b45b0/download</t>
  </si>
  <si>
    <t>https://monqcle.com/upload/629e18d19cd360af1e8b4596/download</t>
  </si>
  <si>
    <t>https://monqcle.com/upload/629e15899cd360ce178b456b/download; https://monqcle.com/upload/629e15899cd360ce178b456b/download; https://monqcle.com/upload/629e18d19cd360af1e8b4596/download</t>
  </si>
  <si>
    <t>HP 815- An Act To Limit the Governor's Emergency Powers by Requiring a Two-thirds Vote of the Legislature To Continue an Emergency after 90 Days; HP 815- An Act To Limit the Governor's Emergency Powers by Requiring a Two-thirds Vote of the Legislature To Continue an Emergency after 90 Days</t>
  </si>
  <si>
    <t>https://monqcle.com/upload/629e4eaa9cd360ae2e8b458d/download; https://monqcle.com/upload/63c8504b9cd360c37b8b45dc/download</t>
  </si>
  <si>
    <t>https://monqcle.com/upload/63c8504b9cd360c37b8b45dc/download</t>
  </si>
  <si>
    <t>https://monqcle.com/upload/629e4eaa9cd360ae2e8b458d/download; https://monqcle.com/upload/629e4eaa9cd360ae2e8b458d/download; https://monqcle.com/upload/63c8504b9cd360c37b8b45dc/download</t>
  </si>
  <si>
    <t>https://monqcle.com/upload/629e6b909cd3609a068b456d/download; https://monqcle.com/upload/629e6d629cd3609a068b4579/download</t>
  </si>
  <si>
    <t>https://monqcle.com/upload/629e6d629cd3609a068b4579/download</t>
  </si>
  <si>
    <t>SP 307- An Act To Narrowly Tailor Emergency Powers of the Governor and Other Public Officials; SP 307- An Act To Narrowly Tailor Emergency Powers of the Governor and Other Public Officials; SP 307- An Act To Narrowly Tailor Emergency Powers of the Governor and Other Public Officials</t>
  </si>
  <si>
    <t>https://monqcle.com/upload/629e6b909cd3609a068b456d/download; https://monqcle.com/upload/629e6b909cd3609a068b456d/download; https://monqcle.com/upload/629e6d629cd3609a068b4579/download</t>
  </si>
  <si>
    <t>https://monqcle.com/upload/629e42709cd3609e0a8b4582/download; https://monqcle.com/upload/629e45999cd3609e0a8b45a0/download</t>
  </si>
  <si>
    <t>https://monqcle.com/upload/629e45999cd3609e0a8b45a0/download</t>
  </si>
  <si>
    <t>https://monqcle.com/upload/629e42709cd3609e0a8b4582/download; https://monqcle.com/upload/629e42709cd3609e0a8b4582/download; https://monqcle.com/upload/629e42709cd3609e0a8b4582/download; https://monqcle.com/upload/629e42709cd3609e0a8b4582/download; https://monqcle.com/upload/629e42709cd3609e0a8b4582/download; https://monqcle.com/upload/629e45999cd3609e0a8b45a0/download</t>
  </si>
  <si>
    <t>https://monqcle.com/upload/629e45999cd3609e0a8b45a0/download; https://monqcle.com/upload/629e45999cd3609e0a8b45a0/download</t>
  </si>
  <si>
    <t>https://monqcle.com/upload/629f6e479cd360db508b456a/download; https://monqcle.com/upload/629f6fe09cd3605d588b4567/download</t>
  </si>
  <si>
    <t>https://monqcle.com/upload/629f6fe09cd3605d588b4567/download</t>
  </si>
  <si>
    <t>https://monqcle.com/upload/629f6fe09cd3605d588b4567/download; https://monqcle.com/upload/629f6fe09cd3605d588b4567/download</t>
  </si>
  <si>
    <t>Maryland</t>
  </si>
  <si>
    <t>HB 17</t>
  </si>
  <si>
    <t>HB 17- An Act concerning Public Safety – Emergency Powers Limitations (Consent of the Governed Act)</t>
  </si>
  <si>
    <t>https://monqcle.com/upload/62a21f8b9cd360f8348b4594/download</t>
  </si>
  <si>
    <t>HB 17- An Act concerning Public Safety – Emergency Powers Limitations (Consent of the Governed Act); HB 17- An Act concerning Public Safety – Emergency Powers Limitations (Consent of the Governed Act); HB 17- An Act concerning Public Safety – Emergency Powers Limitations (Consent of the Governed Act)</t>
  </si>
  <si>
    <t>https://monqcle.com/upload/62a21f8b9cd360f8348b4594/download; https://monqcle.com/upload/62a21f8b9cd360f8348b4594/download; https://monqcle.com/upload/62a21f8b9cd360f8348b4594/download</t>
  </si>
  <si>
    <t>HB 835</t>
  </si>
  <si>
    <t>HB 835- An Act concerning States of Emergency and Catastrophic Health Emergencies – Renewals – Authorization by General Assembly or Legislative Policy Committee; HB 835- An Act concerning States of Emergency and Catastrophic Health Emergencies – Renewals – Authorization by General Assembly or Legislative Policy Committee; HB 835- An Act concerning States of Emergency and Catastrophic Health Emergencies – Renewals – Authorization by General Assembly or Legislative Policy Committee</t>
  </si>
  <si>
    <t>https://monqcle.com/upload/62a2299b9cd360cc508b45b0/download; https://monqcle.com/upload/62a2299b9cd360cc508b45b0/download; https://monqcle.com/upload/62a2299b9cd360cc508b45b0/download</t>
  </si>
  <si>
    <t>HB 835- An Act concerning States of Emergency and Catastrophic Health Emergencies – Renewals – Authorization by General Assembly or Legislative Policy Committee</t>
  </si>
  <si>
    <t>https://monqcle.com/upload/62a2299b9cd360cc508b45b0/download</t>
  </si>
  <si>
    <t>HB 1150</t>
  </si>
  <si>
    <t>HB 1150- An Act concerning Health – Authority of the Secretary of Health and Medical Information; HB 1150- An Act concerning Health – Authority of the Secretary of Health and Medical Information</t>
  </si>
  <si>
    <t>https://monqcle.com/upload/62a383619cd360e82d8b4575/download; https://monqcle.com/upload/62a383619cd360e82d8b4575/download</t>
  </si>
  <si>
    <t>HB 1150- An Act concerning Health – Authority of the Secretary of Health and Medical Information</t>
  </si>
  <si>
    <t>https://monqcle.com/upload/62a383619cd360e82d8b4575/download</t>
  </si>
  <si>
    <t>Additional exclusions are allowed for vaccine mandates</t>
  </si>
  <si>
    <t>SB 929</t>
  </si>
  <si>
    <t>SB 929- An Act concerning States of Emergency and Catastrophic Health Emergencies – Renewals – Authorization by Legislative Policy Committee</t>
  </si>
  <si>
    <t>https://monqcle.com/upload/62a39d0c9cd360f46f8b458e/download</t>
  </si>
  <si>
    <t>HB 17- An Act concerning Public Safety – Emergency Powers Limitations (Consent of the Governed Act); HB 17- An Act concerning Public Safety – Emergency Powers Limitations (Consent of the Governed Act)</t>
  </si>
  <si>
    <t>https://monqcle.com/upload/62a21f8b9cd360f8348b4594/download; https://monqcle.com/upload/62a225179cd360c33c8b45b0/download</t>
  </si>
  <si>
    <t>https://monqcle.com/upload/62a225179cd360c33c8b45b0/download</t>
  </si>
  <si>
    <t>HB 17- An Act concerning Public Safety – Emergency Powers Limitations (Consent of the Governed Act); HB 17- An Act concerning Public Safety – Emergency Powers Limitations (Consent of the Governed Act); HB 17- An Act concerning Public Safety – Emergency Powers Limitations (Consent of the Governed Act); HB 17- An Act concerning Public Safety – Emergency Powers Limitations (Consent of the Governed Act)</t>
  </si>
  <si>
    <t>https://monqcle.com/upload/62a21f8b9cd360f8348b4594/download; https://monqcle.com/upload/62a21f8b9cd360f8348b4594/download; https://monqcle.com/upload/62a21f8b9cd360f8348b4594/download; https://monqcle.com/upload/62a225179cd360c33c8b45b0/download</t>
  </si>
  <si>
    <t>https://monqcle.com/upload/63c84e939cd360c37b8b45ab/download</t>
  </si>
  <si>
    <t>0002-04-12</t>
  </si>
  <si>
    <t>https://monqcle.com/upload/62a383619cd360e82d8b4575/download; https://monqcle.com/upload/62a384719cd360c6328b4575/download</t>
  </si>
  <si>
    <t>https://monqcle.com/upload/62a384719cd360c6328b4575/download</t>
  </si>
  <si>
    <t>https://monqcle.com/upload/62a39ddd9cd360f46f8b459b/download</t>
  </si>
  <si>
    <t>SB 929- An Act concerning States of Emergency and Catastrophic Health Emergencies – Renewals – Authorization by Legislative Policy Committee; SB 929- An Act concerning States of Emergency and Catastrophic Health Emergencies – Renewals – Authorization by Legislative Policy Committee</t>
  </si>
  <si>
    <t>https://monqcle.com/upload/62a39d0c9cd360f46f8b458e/download; https://monqcle.com/upload/62a39ddd9cd360f46f8b459b/download</t>
  </si>
  <si>
    <t>HB 701- An Act concerning Public Safety – Governor’s Health Emergency Powers – Repeal</t>
  </si>
  <si>
    <t>https://monqcle.com/upload/62a21ae89cd360f8348b456f/download</t>
  </si>
  <si>
    <t>HB 575</t>
  </si>
  <si>
    <t>HB 575- An Act concerning Public Safety - Emergency Limitations (Consent of the Governed Act); HB 575- An Act concerning Public Safety - Emergency Limitations (Consent of the Governed Act); HB 575- An Act concerning Public Safety - Emergency Limitations (Consent of the Governed Act)</t>
  </si>
  <si>
    <t>https://monqcle.com/upload/62a2104c9cd360a5138b4567/download; https://monqcle.com/upload/62a2104c9cd360a5138b4567/download; https://monqcle.com/upload/62a2104c9cd360a5138b4567/download</t>
  </si>
  <si>
    <t>HB 575- An Act concerning Public Safety - Emergency Limitations (Consent of the Governed Act)</t>
  </si>
  <si>
    <t>https://monqcle.com/upload/62a2104c9cd360a5138b4567/download</t>
  </si>
  <si>
    <t>HB 760</t>
  </si>
  <si>
    <t>Maryland House Bill 760, An Act Concerning States of Emergency and Catastrophic Health Emergencies – Renewals – Authorization by General Assembly or Legislative Policy Committee</t>
  </si>
  <si>
    <t>Maryland House Bill 760 prohibits the Governor from renewing a state of emergency or catastrophic health emergency for more than 30 days without approval from the General Assembly if in session, or by majority vote of the Legislative Policy Committee; clarifies that state of emergency expires when the length of the state of emergency lapses, unless renewed.</t>
  </si>
  <si>
    <t>https://monqcle.com/upload/63851ec69cd36017618b4583/download</t>
  </si>
  <si>
    <t>HB 1267</t>
  </si>
  <si>
    <t>Maryland House Bill 1267, AN ACT concerning State or Local Elected Officials and Governmental Entities – Face Covering Requirements – Prohibition</t>
  </si>
  <si>
    <t>Maryland House Bill 1267 prohibits a state or local official or government entity from requiring an individual to wear a mask, including to enter public buildings, schools, or places of business; provides exceptions for requirements for medical professionals to wear masks and occupational safety face protectors.</t>
  </si>
  <si>
    <t>https://monqcle.com/upload/638528df9cd360d70a8b457b/download</t>
  </si>
  <si>
    <t>HB 1371</t>
  </si>
  <si>
    <t>Maryland House Bill 1371 requires that, during a state of emergency or catastrophic health emergency, religious buildings be allowed to operate to the same or greater extent as essential services in the state; does not exempt religious organizations from complying with neutral, generally applicable laws.</t>
  </si>
  <si>
    <t>https://monqcle.com/upload/63c84c429cd360a17b8b456c/download</t>
  </si>
  <si>
    <t>SB 935</t>
  </si>
  <si>
    <t>Senate Bill 935, AN ACT concerning States of Emergency and Catastrophic Health Emergencies – Renewals – Authorization by Legislative Policy Committee</t>
  </si>
  <si>
    <t>Maryland Senate Bill 935 restricts the Governor's power to extend a declaration of emergency or catastrophic health emergency by 30-day periods only twice per emergency; further extension of the state of emergency must be approved from the Legislative Policy Committee for each additional 30 days.</t>
  </si>
  <si>
    <t>https://monqcle.com/upload/6385207e9cd360cb738b458a/download</t>
  </si>
  <si>
    <t>https://monqcle.com/upload/63c84d419cd360c37b8b4575/download</t>
  </si>
  <si>
    <t>HB 701- An Act concerning Public Safety – Governor’s Health Emergency Powers – Repeal; HB 701- An Act concerning Public Safety – Governor’s Health Emergency Powers – Repeal</t>
  </si>
  <si>
    <t>https://monqcle.com/upload/62a21ae89cd360f8348b456f/download; https://monqcle.com/upload/63c84d419cd360c37b8b4575/download</t>
  </si>
  <si>
    <t>https://monqcle.com/upload/63c84cd19cd360a17b8b457a/download</t>
  </si>
  <si>
    <t>https://monqcle.com/upload/63c84c6d9cd360a17b8b4571/download</t>
  </si>
  <si>
    <t>Massachusetts</t>
  </si>
  <si>
    <t>H 2424</t>
  </si>
  <si>
    <t>H 2424- An Act to further protect constitutional rights by limiting the emergency powers of the Governor; H 2424- An Act to further protect constitutional rights by limiting the emergency powers of the Governor</t>
  </si>
  <si>
    <t>https://monqcle.com/upload/629f71299cd3602a598b456f/download; https://monqcle.com/upload/629f71299cd3602a598b456f/download</t>
  </si>
  <si>
    <t>H 2424- An Act to further protect constitutional rights by limiting the emergency powers of the Governor; H 2424- An Act to further protect constitutional rights by limiting the emergency powers of the Governor; H 2424- An Act to further protect constitutional rights by limiting the emergency powers of the Governor</t>
  </si>
  <si>
    <t>https://monqcle.com/upload/629f71299cd3602a598b456f/download; https://monqcle.com/upload/629f71299cd3602a598b456f/download; https://monqcle.com/upload/629f71299cd3602a598b456f/download</t>
  </si>
  <si>
    <t>H 2424- An Act to further protect constitutional rights by limiting the emergency powers of the Governor</t>
  </si>
  <si>
    <t>https://monqcle.com/upload/629f71299cd3602a598b456f/download</t>
  </si>
  <si>
    <t>H 478</t>
  </si>
  <si>
    <t>H 478- An Act relative to the governor’s power to declare an emergency; H 478- An Act relative to the governor’s power to declare an emergency</t>
  </si>
  <si>
    <t>https://monqcle.com/upload/629fa4e29cd3600d6a8b4586/download; https://monqcle.com/upload/629fa4e29cd3600d6a8b4586/download</t>
  </si>
  <si>
    <t>S 249</t>
  </si>
  <si>
    <t>https://monqcle.com/upload/63c84b879cd3604a7a8b45eb/download</t>
  </si>
  <si>
    <t>H 482</t>
  </si>
  <si>
    <t>https://monqcle.com/upload/63c849309cd3604a7a8b45bc/download</t>
  </si>
  <si>
    <t>H 497</t>
  </si>
  <si>
    <t>https://monqcle.com/upload/63c849f89cd360aa7a8b4590/download</t>
  </si>
  <si>
    <t>HD 4416</t>
  </si>
  <si>
    <t>https://monqcle.com/upload/63c84a879cd360a97a8b459d/download</t>
  </si>
  <si>
    <t>HD 4452</t>
  </si>
  <si>
    <t>https://monqcle.com/upload/63c84aca9cd3604a7a8b45e6/download</t>
  </si>
  <si>
    <t>Michigan</t>
  </si>
  <si>
    <t>https://monqcle.com/upload/6388e0c59cd360f3558b457f/download</t>
  </si>
  <si>
    <t>HB 4049</t>
  </si>
  <si>
    <t>https://monqcle.com/upload/6388d6e79cd36084548b45df/download</t>
  </si>
  <si>
    <t>https://monqcle.com/upload/6388d7699cd3607c548b45df/download</t>
  </si>
  <si>
    <t>HB 4268</t>
  </si>
  <si>
    <t>https://monqcle.com/upload/6388da859cd36002558b45e8/download</t>
  </si>
  <si>
    <t>HB 4269</t>
  </si>
  <si>
    <t>https://monqcle.com/upload/6388dafd9cd36071558b456d/download</t>
  </si>
  <si>
    <t>HB 4267</t>
  </si>
  <si>
    <t>https://monqcle.com/upload/6388d9c59cd36002558b45da/download</t>
  </si>
  <si>
    <t>https://monqcle.com/upload/6388d7d79cd36084548b45fa/download</t>
  </si>
  <si>
    <t>HB 4433</t>
  </si>
  <si>
    <t>HB 4453</t>
  </si>
  <si>
    <t>https://monqcle.com/upload/6388dbe59cd3607a558b4572/download</t>
  </si>
  <si>
    <t>This bill would repeal all governor's emergency powers</t>
  </si>
  <si>
    <t>SB 951</t>
  </si>
  <si>
    <t>https://monqcle.com/upload/6388eb0d9cd36083568b45b8/download</t>
  </si>
  <si>
    <t>https://monqcle.com/upload/6388d84b9cd36084548b460c/download</t>
  </si>
  <si>
    <t>On March 9, 2021, the bill was re-referred to the committee on appropriations.</t>
  </si>
  <si>
    <t>https://monqcle.com/upload/6388e2e09cd360f3558b4594/download</t>
  </si>
  <si>
    <t>SB 250</t>
  </si>
  <si>
    <t>https://monqcle.com/upload/6388e4759cd360af558b45b1/download</t>
  </si>
  <si>
    <t>SB 257</t>
  </si>
  <si>
    <t>https://monqcle.com/upload/6388e5b89cd36034568b4573/download</t>
  </si>
  <si>
    <t>https://monqcle.com/upload/6388e60a9cd360f3558b45b6/download</t>
  </si>
  <si>
    <t>https://monqcle.com/upload/6388e34a9cd360af558b459d/download</t>
  </si>
  <si>
    <t>This bill was postponed following the veto.</t>
  </si>
  <si>
    <t>https://monqcle.com/upload/6388e5509cd360f3558b45ab/download</t>
  </si>
  <si>
    <t>SB 428</t>
  </si>
  <si>
    <t>https://monqcle.com/upload/6388e6b09cd36034568b46c2/download</t>
  </si>
  <si>
    <t>https://monqcle.com/upload/6388e76d9cd36034568b46d0/download</t>
  </si>
  <si>
    <t>SB 457</t>
  </si>
  <si>
    <t>https://monqcle.com/upload/6388e8809cd36084568b4583/download</t>
  </si>
  <si>
    <t>https://monqcle.com/upload/6388e8ef9cd3608a568b457b/download</t>
  </si>
  <si>
    <t>SB 495</t>
  </si>
  <si>
    <t>https://monqcle.com/upload/6388e98d9cd3608a568b458d/download</t>
  </si>
  <si>
    <t>HB 5187</t>
  </si>
  <si>
    <t>https://monqcle.com/upload/6388dc519cd3606f558b4579/download</t>
  </si>
  <si>
    <t>HB 5188</t>
  </si>
  <si>
    <t>https://monqcle.com/upload/6388df1e9cd36071558b45a3/download</t>
  </si>
  <si>
    <t>SB 603</t>
  </si>
  <si>
    <t>https://monqcle.com/upload/6388ea419cd3608a568b459d/download</t>
  </si>
  <si>
    <t>https://monqcle.com/upload/6388eaa29cd36083568b45aa/download</t>
  </si>
  <si>
    <t>https://monqcle.com/upload/6388df8a9cd360af558b456e/download</t>
  </si>
  <si>
    <t>https://monqcle.com/upload/6388ddf29cd36071558b4592/download</t>
  </si>
  <si>
    <t>Minnesota</t>
  </si>
  <si>
    <t>SF 4</t>
  </si>
  <si>
    <t>https://monqcle.com/upload/63c0383b9cd360112c8b459b/download</t>
  </si>
  <si>
    <t>SF 6</t>
  </si>
  <si>
    <t>https://monqcle.com/upload/63c03ee89cd360d62c8b457d/download</t>
  </si>
  <si>
    <t>HF 101</t>
  </si>
  <si>
    <t>The bill proposes submitting a constitutional amendment as a ballot measure to limit duration of governors executive orders.</t>
  </si>
  <si>
    <t>https://monqcle.com/upload/63bf1f4c9cd360ad0f8b4580/download</t>
  </si>
  <si>
    <t>HF 124</t>
  </si>
  <si>
    <t>https://monqcle.com/upload/63bf26039cd36023108b45b7/download</t>
  </si>
  <si>
    <t>SF 121</t>
  </si>
  <si>
    <t>https://monqcle.com/upload/63c02ac39cd3605d298b45cc/download</t>
  </si>
  <si>
    <t>HF 371</t>
  </si>
  <si>
    <t>https://monqcle.com/upload/63c020599cd36065278b45ce/download</t>
  </si>
  <si>
    <t>HF 1008</t>
  </si>
  <si>
    <t>https://monqcle.com/upload/63bf1dcc9cd360ad0f8b4578/download</t>
  </si>
  <si>
    <t>HF 1346</t>
  </si>
  <si>
    <t>https://monqcle.com/upload/63bf27e59cd360e1108b4577/download</t>
  </si>
  <si>
    <t>HF 1515</t>
  </si>
  <si>
    <t>https://monqcle.com/upload/63bf28d19cd3609d108b45a8/download</t>
  </si>
  <si>
    <t>HF 1583</t>
  </si>
  <si>
    <t>https://monqcle.com/upload/63bf29cc9cd360e1108b45a1/download</t>
  </si>
  <si>
    <t>SF 1528</t>
  </si>
  <si>
    <t>https://monqcle.com/upload/63c02b309cd3605d298b45d7/download</t>
  </si>
  <si>
    <t>SF 1589</t>
  </si>
  <si>
    <t>https://monqcle.com/upload/63c02bcc9cd360292a8b458c/download</t>
  </si>
  <si>
    <t>HF 2085</t>
  </si>
  <si>
    <t>https://monqcle.com/upload/63bf2a899cd3609d108b45ca/download</t>
  </si>
  <si>
    <t>SF 1947</t>
  </si>
  <si>
    <t>https://monqcle.com/upload/63c02d549cd360f7298b45ce/download</t>
  </si>
  <si>
    <t>HF 2160</t>
  </si>
  <si>
    <t>https://monqcle.com/upload/63bf2c7c9cd36069118b4598/download</t>
  </si>
  <si>
    <t>HF 2161</t>
  </si>
  <si>
    <t>https://monqcle.com/upload/63bf2eec9cd3606a118b45c8/download</t>
  </si>
  <si>
    <t>HF 2204</t>
  </si>
  <si>
    <t>HF 2204 shifts emergency declaration authority to the legislature completely.</t>
  </si>
  <si>
    <t>https://monqcle.com/upload/63c00e809cd36041258b4570/download</t>
  </si>
  <si>
    <t>https://monqcle.com/upload/63c038959cd360932c8b456d/download</t>
  </si>
  <si>
    <t>HF 2347</t>
  </si>
  <si>
    <t>https://monqcle.com/upload/63c0126f9cd36023268b456d/download</t>
  </si>
  <si>
    <t>SF 2288</t>
  </si>
  <si>
    <t>https://monqcle.com/upload/63c02db99cd360f7298b45d2/download</t>
  </si>
  <si>
    <t>HF 2422</t>
  </si>
  <si>
    <t>https://monqcle.com/upload/63c014539cd36041258b457b/download</t>
  </si>
  <si>
    <t>SF 2356</t>
  </si>
  <si>
    <t>Emergency order authority would be controlled by legislature</t>
  </si>
  <si>
    <t>https://monqcle.com/upload/63c02f799cd360632b8b456f/download</t>
  </si>
  <si>
    <t>SF 2431</t>
  </si>
  <si>
    <t>https://monqcle.com/upload/63c030399cd3607b2b8b4570/download</t>
  </si>
  <si>
    <t>https://monqcle.com/upload/63c02c839cd360012b8b457b/download</t>
  </si>
  <si>
    <t>HF 2640</t>
  </si>
  <si>
    <t>https://monqcle.com/upload/63c015949cd36065278b4578/download</t>
  </si>
  <si>
    <t>SF 2559</t>
  </si>
  <si>
    <t>https://monqcle.com/upload/63c030979cd3607b2b8b4577/download</t>
  </si>
  <si>
    <t>HF 22</t>
  </si>
  <si>
    <t>HF 28</t>
  </si>
  <si>
    <t>https://monqcle.com/upload/63c016769cd36065278b4581/download</t>
  </si>
  <si>
    <t>HF 36</t>
  </si>
  <si>
    <t>https://monqcle.com/upload/63c01d249cd36065278b45ad/download</t>
  </si>
  <si>
    <t>SF 27</t>
  </si>
  <si>
    <t>https://monqcle.com/upload/63c031d29cd3607b2b8b458e/download</t>
  </si>
  <si>
    <t>SF 36</t>
  </si>
  <si>
    <t>SF 42</t>
  </si>
  <si>
    <t>SF 61</t>
  </si>
  <si>
    <t>This bill would send a constitutional amendment to ballot initiative that would  limit governor's pandemic authority.</t>
  </si>
  <si>
    <t>https://monqcle.com/upload/63c017079cd36023268b458b/download</t>
  </si>
  <si>
    <t>https://monqcle.com/upload/63c01fae9cd36000288b45b1/download</t>
  </si>
  <si>
    <t>https://monqcle.com/upload/63c032459cd360e42b8b456e/download</t>
  </si>
  <si>
    <t>HF 2897</t>
  </si>
  <si>
    <t>https://monqcle.com/upload/63c018129cd36000288b4579/download</t>
  </si>
  <si>
    <t>HF 3011</t>
  </si>
  <si>
    <t>https://monqcle.com/upload/63c018d29cd36023268b459b/download</t>
  </si>
  <si>
    <t>HF 3025</t>
  </si>
  <si>
    <t>https://monqcle.com/upload/63c019f69cd36000288b4587/download</t>
  </si>
  <si>
    <t>SF 2693</t>
  </si>
  <si>
    <t>https://monqcle.com/upload/63c031569cd360732b8b458c/download</t>
  </si>
  <si>
    <t>SF 2738</t>
  </si>
  <si>
    <t>https://monqcle.com/upload/63c032f79cd360e42b8b457f/download</t>
  </si>
  <si>
    <t>SF 2739</t>
  </si>
  <si>
    <t>https://monqcle.com/upload/63c033ee9cd360e42b8b458d/download</t>
  </si>
  <si>
    <t>SF 3035</t>
  </si>
  <si>
    <t>https://monqcle.com/upload/63c034819cd360e42b8b45a7/download</t>
  </si>
  <si>
    <t>HF 3517</t>
  </si>
  <si>
    <t>https://monqcle.com/upload/63c01b3c9cd36000288b4598/download</t>
  </si>
  <si>
    <t>SF 3666</t>
  </si>
  <si>
    <t>https://monqcle.com/upload/63c036c59cd360112c8b457d/download</t>
  </si>
  <si>
    <t>SF 3666; SF 3666</t>
  </si>
  <si>
    <t>https://monqcle.com/upload/63c036c59cd360112c8b457d/download; https://monqcle.com/upload/63c036c59cd360112c8b457d/download</t>
  </si>
  <si>
    <t>SF 3860</t>
  </si>
  <si>
    <t>https://monqcle.com/upload/63c0373f9cd360112c8b4586/download</t>
  </si>
  <si>
    <t>HF 4189</t>
  </si>
  <si>
    <t>https://monqcle.com/upload/63c023c69cd3604b298b4572/download</t>
  </si>
  <si>
    <t>HF 4239</t>
  </si>
  <si>
    <t>https://monqcle.com/upload/63c0250a9cd3605d298b456f/download</t>
  </si>
  <si>
    <t>HF 4349</t>
  </si>
  <si>
    <t>https://monqcle.com/upload/63c0285b9cd360f7298b4567/download</t>
  </si>
  <si>
    <t>HF 4658</t>
  </si>
  <si>
    <t>https://monqcle.com/upload/63c028db9cd3605d298b45af/download</t>
  </si>
  <si>
    <t>HF 4723</t>
  </si>
  <si>
    <t>https://monqcle.com/upload/63c029549cd3605d298b45b7/download</t>
  </si>
  <si>
    <t>Mississippi</t>
  </si>
  <si>
    <t>SB 2190</t>
  </si>
  <si>
    <t>HB 131</t>
  </si>
  <si>
    <t>https://monqcle.com/upload/6388ec399cd36083568b45bc/download</t>
  </si>
  <si>
    <t>SB 2045</t>
  </si>
  <si>
    <t>https://monqcle.com/upload/63891b7f9cd360e2598b45a4/download</t>
  </si>
  <si>
    <t>SB 2807</t>
  </si>
  <si>
    <t>https://monqcle.com/upload/638920519cd360525a8b46b8/download</t>
  </si>
  <si>
    <t>HB 1474</t>
  </si>
  <si>
    <t>https://monqcle.com/upload/638919f29cd360b8598b45a7/download</t>
  </si>
  <si>
    <t>HB 1473</t>
  </si>
  <si>
    <t>https://monqcle.com/upload/6389190a9cd360e2598b456b/download</t>
  </si>
  <si>
    <t>HB 1463</t>
  </si>
  <si>
    <t>https://monqcle.com/upload/638916449cd360b8598b4572/download</t>
  </si>
  <si>
    <t>HB 1454</t>
  </si>
  <si>
    <t>https://monqcle.com/upload/638910529cd3602a598b4573/download</t>
  </si>
  <si>
    <t>HB 758</t>
  </si>
  <si>
    <t>https://monqcle.com/upload/63891ab99cd360b8598b45c0/download</t>
  </si>
  <si>
    <t>HB 1462</t>
  </si>
  <si>
    <t>https://monqcle.com/upload/638915669cd360b8598b4568/download</t>
  </si>
  <si>
    <t>SB 2417</t>
  </si>
  <si>
    <t>https://monqcle.com/upload/63891e2c9cd360535a8b4574/download</t>
  </si>
  <si>
    <t>SB 2890</t>
  </si>
  <si>
    <t>https://monqcle.com/upload/638921629cd360535a8b4595/download</t>
  </si>
  <si>
    <t>https://monqcle.com/upload/638907579cd36014588b45af/download</t>
  </si>
  <si>
    <t>HB 1451</t>
  </si>
  <si>
    <t>https://monqcle.com/upload/6389085a9cd360ab588b4575/download</t>
  </si>
  <si>
    <t>HB 1452</t>
  </si>
  <si>
    <t>https://monqcle.com/upload/63890bb59cd3600e598b456c/download</t>
  </si>
  <si>
    <t>SB 2368</t>
  </si>
  <si>
    <t>https://monqcle.com/upload/63891d7b9cd360525a8b456a/download</t>
  </si>
  <si>
    <t>HB 1460</t>
  </si>
  <si>
    <t>https://monqcle.com/upload/638911419cd36092598b456a/download</t>
  </si>
  <si>
    <t>https://monqcle.com/upload/6388efe59cd36084568b45c6/download</t>
  </si>
  <si>
    <t>https://monqcle.com/upload/638920f79cd3604c5a8b45b5/download</t>
  </si>
  <si>
    <t>https://monqcle.com/upload/63891a5d9cd360e0598b4587/download</t>
  </si>
  <si>
    <t>https://monqcle.com/upload/6389195e9cd360b8598b4592/download</t>
  </si>
  <si>
    <t>https://monqcle.com/upload/638916b19cd360b8598b4578/download</t>
  </si>
  <si>
    <t>https://monqcle.com/upload/638910bf9cd3600e598b4592/download</t>
  </si>
  <si>
    <t>https://monqcle.com/upload/63891af69cd360e0598b4598/download</t>
  </si>
  <si>
    <t>https://monqcle.com/upload/638915ba9cd360b7598b4574/download</t>
  </si>
  <si>
    <t>https://monqcle.com/upload/63891fc99cd360535a8b457e/download</t>
  </si>
  <si>
    <t>https://monqcle.com/upload/638921a39cd360525a8b46d6/download</t>
  </si>
  <si>
    <t>https://monqcle.com/upload/638907c49cd3603c588b4583/download</t>
  </si>
  <si>
    <t>https://monqcle.com/upload/63890a4e9cd3603c588b4599/download</t>
  </si>
  <si>
    <t>https://monqcle.com/upload/63890cd89cd36022598b4569/download</t>
  </si>
  <si>
    <t>https://monqcle.com/upload/63891dc89cd360525a8b4574/download</t>
  </si>
  <si>
    <t>https://monqcle.com/upload/63891bc59cd3604c5a8b456a/download</t>
  </si>
  <si>
    <t>https://monqcle.com/upload/638911dd9cd36094598b4575/download</t>
  </si>
  <si>
    <t>Missouri</t>
  </si>
  <si>
    <t>HB 61</t>
  </si>
  <si>
    <t>https://monqcle.com/upload/63c6b9829cd360b8508b4586/download</t>
  </si>
  <si>
    <t>SB 56</t>
  </si>
  <si>
    <t>https://monqcle.com/upload/63c6d2bc9cd360f6528b45be/download</t>
  </si>
  <si>
    <t>SB 21</t>
  </si>
  <si>
    <t>https://monqcle.com/upload/63c6cf5c9cd36032538b4575/download</t>
  </si>
  <si>
    <t xml:space="preserve">SB 12 </t>
  </si>
  <si>
    <t>SB 12</t>
  </si>
  <si>
    <t>https://monqcle.com/upload/63c6c43e9cd360ff518b4576/download</t>
  </si>
  <si>
    <t>HB 725</t>
  </si>
  <si>
    <t>https://monqcle.com/upload/63c6bd0c9cd3603e518b4581/download</t>
  </si>
  <si>
    <t>HB 696</t>
  </si>
  <si>
    <t>https://monqcle.com/upload/63c6bad69cd3603e518b456e/download</t>
  </si>
  <si>
    <t>HB 602</t>
  </si>
  <si>
    <t>https://monqcle.com/upload/63c6b72f9cd360a0508b4568/download</t>
  </si>
  <si>
    <t>HB 566</t>
  </si>
  <si>
    <t>https://monqcle.com/upload/63c6b4b79cd360c44e8b45fc/download</t>
  </si>
  <si>
    <t>HB 308</t>
  </si>
  <si>
    <t>https://monqcle.com/upload/63c6b3579cd360c44e8b45ec/download</t>
  </si>
  <si>
    <t>SB 67</t>
  </si>
  <si>
    <t>https://monqcle.com/upload/63c6d3dc9cd360f6528b45cc/download</t>
  </si>
  <si>
    <t xml:space="preserve">HB 3 </t>
  </si>
  <si>
    <t>HB 3</t>
  </si>
  <si>
    <t>https://monqcle.com/upload/63c6b2449cd360c44e8b45d4/download</t>
  </si>
  <si>
    <t>HB 1087</t>
  </si>
  <si>
    <t>https://monqcle.com/upload/63c076ae9cd360ef308b4631/download</t>
  </si>
  <si>
    <t>SB 502</t>
  </si>
  <si>
    <t>https://monqcle.com/upload/63c6d15c9cd360f6528b45b3/download</t>
  </si>
  <si>
    <t>HB 1144</t>
  </si>
  <si>
    <t>https://monqcle.com/upload/63c078eb9cd360ef308b464f/download</t>
  </si>
  <si>
    <t>HB 1145</t>
  </si>
  <si>
    <t>https://monqcle.com/upload/63c07aec9cd360ef308b466f/download</t>
  </si>
  <si>
    <t>HB 1212</t>
  </si>
  <si>
    <t>https://monqcle.com/upload/63c07ec39cd360f8308b465f/download</t>
  </si>
  <si>
    <t>https://monqcle.com/upload/63c0815c9cd360a1328b456e/download</t>
  </si>
  <si>
    <t>https://monqcle.com/upload/63c07fc89cd360ef308b46b0/download</t>
  </si>
  <si>
    <t>https://monqcle.com/upload/63c6ba0a9cd360a0508b4597/download</t>
  </si>
  <si>
    <t>https://monqcle.com/upload/63c081b79cd360f8308b468a/download</t>
  </si>
  <si>
    <t>https://monqcle.com/upload/63c6d3139cd360f6528b45c7/download</t>
  </si>
  <si>
    <t>https://monqcle.com/upload/63c6d0b19cd36012538b4598/download</t>
  </si>
  <si>
    <t>https://monqcle.com/upload/63c6c48b9cd360ff518b457f/download</t>
  </si>
  <si>
    <t>https://monqcle.com/upload/63c6bee59cd3603e518b458d/download</t>
  </si>
  <si>
    <t>https://monqcle.com/upload/63c6bb6e9cd36045518b4576/download</t>
  </si>
  <si>
    <t>https://monqcle.com/upload/63c6b7b99cd360b8508b456c/download</t>
  </si>
  <si>
    <t>https://monqcle.com/upload/63c6b50e9cd360f94e8b460c/download</t>
  </si>
  <si>
    <t>https://monqcle.com/upload/63c6b3d19cd360f94e8b45fa/download</t>
  </si>
  <si>
    <t>https://monqcle.com/upload/63c078509cd360ec308b4656/download</t>
  </si>
  <si>
    <t>https://monqcle.com/upload/63c6d19d9cd36012538b45a3/download</t>
  </si>
  <si>
    <t>https://monqcle.com/upload/63c079bf9cd360f8308b4624/download</t>
  </si>
  <si>
    <t>https://monqcle.com/upload/63c6d48a9cd36032538b45a6/download</t>
  </si>
  <si>
    <t>https://monqcle.com/upload/63c07b669cd360f8308b4641/download</t>
  </si>
  <si>
    <t xml:space="preserve">SB 7 </t>
  </si>
  <si>
    <t>https://monqcle.com/upload/63c6d51c9cd36032538b45ae/download</t>
  </si>
  <si>
    <t>https://monqcle.com/upload/63c6b2ad9cd360c44e8b45de/download</t>
  </si>
  <si>
    <t>https://monqcle.com/upload/63c6d5789cd360f6528b45dd/download</t>
  </si>
  <si>
    <t>SB 844</t>
  </si>
  <si>
    <t>https://monqcle.com/upload/63c6d5ff9cd360f6528b45ea/download</t>
  </si>
  <si>
    <t>HB 1690</t>
  </si>
  <si>
    <t>https://monqcle.com/upload/63c6af989cd360c44e8b45a2/download</t>
  </si>
  <si>
    <t>HB 1635</t>
  </si>
  <si>
    <t>https://monqcle.com/upload/63c6ab4b9cd360f94e8b457c/download</t>
  </si>
  <si>
    <t>HB 2656</t>
  </si>
  <si>
    <t>https://monqcle.com/upload/63c6b0cf9cd360fd4f8b459c/download</t>
  </si>
  <si>
    <t>SB 1203</t>
  </si>
  <si>
    <t>HB 1203</t>
  </si>
  <si>
    <t>https://monqcle.com/upload/63c6c68c9cd360ff518b45a0/download</t>
  </si>
  <si>
    <t>SB 1207</t>
  </si>
  <si>
    <t>https://monqcle.com/upload/63c6cea99cd36012538b457f/download</t>
  </si>
  <si>
    <t>https://monqcle.com/upload/63c6d6889cd36032538b45d1/download</t>
  </si>
  <si>
    <t>https://monqcle.com/upload/63c6b00d9cd360fd4f8b458b/download</t>
  </si>
  <si>
    <t>https://monqcle.com/upload/63c6aca79cd360c44e8b4588/download</t>
  </si>
  <si>
    <t>https://monqcle.com/upload/63c6b18e9cd360f94e8b45d5/download</t>
  </si>
  <si>
    <t>https://monqcle.com/upload/63c6c6a89cd3603e518b45b9/download</t>
  </si>
  <si>
    <t>https://monqcle.com/upload/63c6cee49cd36012538b4587/download</t>
  </si>
  <si>
    <t>Montana</t>
  </si>
  <si>
    <t>HB 121</t>
  </si>
  <si>
    <t>https://monqcle.com/upload/63c049059cd360282d8b45ae/download</t>
  </si>
  <si>
    <t>HB 122</t>
  </si>
  <si>
    <t>https://monqcle.com/upload/63c04bff9cd360e72d8b4569/download</t>
  </si>
  <si>
    <t>SB 108</t>
  </si>
  <si>
    <t>https://monqcle.com/upload/63c064a39cd36061308b456a/download</t>
  </si>
  <si>
    <t>HB 230</t>
  </si>
  <si>
    <t>https://monqcle.com/upload/63c04e529cd360bd2d8b458d/download</t>
  </si>
  <si>
    <t>https://monqcle.com/upload/63c05ee49cd3606f2f8b456e/download</t>
  </si>
  <si>
    <t>HB 257</t>
  </si>
  <si>
    <t>https://monqcle.com/upload/63c062019cd36009308b456b/download</t>
  </si>
  <si>
    <t>SB 172</t>
  </si>
  <si>
    <t>https://monqcle.com/upload/63c0687d9cd36091308b456b/download</t>
  </si>
  <si>
    <t>https://monqcle.com/upload/63c064f89cd360e82f8b45b3/download</t>
  </si>
  <si>
    <t>HB 316</t>
  </si>
  <si>
    <t>https://monqcle.com/upload/63c0639f9cd36009308b4581/download</t>
  </si>
  <si>
    <t>SB 185</t>
  </si>
  <si>
    <t>https://monqcle.com/upload/63c06b749cd360ec308b458a/download</t>
  </si>
  <si>
    <t>https://monqcle.com/upload/63c062659cd360e82f8b458f/download</t>
  </si>
  <si>
    <t>https://monqcle.com/upload/63c069979cd36091308b4580/download</t>
  </si>
  <si>
    <t>https://monqcle.com/upload/63c06c179cd360ec308b4593/download</t>
  </si>
  <si>
    <t>SB 370</t>
  </si>
  <si>
    <t>https://monqcle.com/upload/63c06e409cd360ef308b45c9/download</t>
  </si>
  <si>
    <t>https://monqcle.com/upload/63c049aa9cd360412d8b458a/download</t>
  </si>
  <si>
    <t>https://monqcle.com/upload/63c04ecd9cd360e72d8b4580/download</t>
  </si>
  <si>
    <t>https://monqcle.com/upload/63c06ee79cd360f8308b45a5/download</t>
  </si>
  <si>
    <t>https://monqcle.com/upload/63c04a659cd360282d8b45bc/download</t>
  </si>
  <si>
    <t>https://monqcle.com/upload/63c04f279cd360ee2d8b4586/download</t>
  </si>
  <si>
    <t>https://monqcle.com/upload/63c062ae9cd360e82f8b4596/download</t>
  </si>
  <si>
    <t>https://monqcle.com/upload/63c06c589cd360ec308b459f/download</t>
  </si>
  <si>
    <t>https://monqcle.com/upload/63c04ae79cd360282d8b45bf/download</t>
  </si>
  <si>
    <t>https://monqcle.com/upload/63c06f2e9cd360f8308b45aa/download</t>
  </si>
  <si>
    <t>https://monqcle.com/upload/63c066b69cd36069308b4579/download</t>
  </si>
  <si>
    <t>https://monqcle.com/upload/63c069f09cd360f8308b4567/download</t>
  </si>
  <si>
    <t>https://monqcle.com/upload/63c04ca29cd360e72d8b4572/download</t>
  </si>
  <si>
    <t>https://monqcle.com/upload/63c05f419cd360e82f8b4571/download</t>
  </si>
  <si>
    <t>https://monqcle.com/upload/63c064229cd36009308b4585/download</t>
  </si>
  <si>
    <t>https://monqcle.com/upload/63c06d4f9cd360ec308b45af/download</t>
  </si>
  <si>
    <t>https://monqcle.com/upload/63c0703e9cd360ef308b45ed/download</t>
  </si>
  <si>
    <t>https://monqcle.com/upload/63c063189cd360e82f8b459d/download</t>
  </si>
  <si>
    <t>https://monqcle.com/upload/63c06a689cd360ef308b4581/download</t>
  </si>
  <si>
    <t>https://monqcle.com/upload/63c04f979cd360ee2d8b459c/download</t>
  </si>
  <si>
    <t>https://monqcle.com/upload/63c0675a9cd36082308b4567/download</t>
  </si>
  <si>
    <t>Nebraska</t>
  </si>
  <si>
    <t>LB 167</t>
  </si>
  <si>
    <t>Nebraska Legislative Bill 167, A BILL FOR AN ACT relating to fundamental rights; to amend sections 13-901 and 81-8,235, Reissue Revised Statutes of Nebraska; to protect religious services as prescribed; to define terms; to authorize tort claims under the Political Subdivisions Tort Claims Act and the State Tort Claims Act; to harmonize provisions; to provide severability; and to repeal the original sections.</t>
  </si>
  <si>
    <t>https://monqcle.com/upload/629ab8aa9cd36097318b4576/download</t>
  </si>
  <si>
    <t>Nebraska Legislative Bill 167, A BILL FOR AN ACT relating to fundamental rights; to amend sections 13-901 and 81-8,235, Reissue Revised Statutes of Nebraska; to protect religious services as prescribed; to define terms; to authorize tort claims under the Political Subdivisions Tort Claims Act and the State Tort Claims Act; to harmonize provisions; to provide severability; and to repeal the original sections.; Nebraska Legislative Bill 167, A BILL FOR AN ACT relating to fundamental rights; to amend sections 13-901 and 81-8,235, Reissue Revised Statutes of Nebraska; to protect religious services as prescribed; to define terms; to authorize tort claims under the Political Subdivisions Tort Claims Act and the State Tort Claims Act; to harmonize provisions; to provide severability; and to repeal the original sections.</t>
  </si>
  <si>
    <t>https://monqcle.com/upload/629ab8aa9cd36097318b4576/download; https://monqcle.com/upload/629ab8aa9cd36097318b4576/download</t>
  </si>
  <si>
    <t>LB 637</t>
  </si>
  <si>
    <t>Nebraska Legislative Bill 637, A BILL FOR AN ACT relating to public health [. . .]</t>
  </si>
  <si>
    <t>https://monqcle.com/upload/629ac0b09cd36074458b458a/download</t>
  </si>
  <si>
    <t>Nebraska Legislative Bill 637, A BILL FOR AN ACT relating to public health [. . .]; Nebraska Legislative Bill 637, A BILL FOR AN ACT relating to public health [. . .]</t>
  </si>
  <si>
    <t>https://monqcle.com/upload/629ac0b09cd36074458b458a/download; https://monqcle.com/upload/629ac0b09cd36074458b458a/download</t>
  </si>
  <si>
    <t>Nevada</t>
  </si>
  <si>
    <t>SB 88</t>
  </si>
  <si>
    <t>Nevada Senate Bill 88</t>
  </si>
  <si>
    <t>https://monqcle.com/upload/62b651a69cd360a7558b4593/download</t>
  </si>
  <si>
    <t>AB 93</t>
  </si>
  <si>
    <t>Nevada Assembly Bill 93</t>
  </si>
  <si>
    <t>https://monqcle.com/upload/62b621509cd3608f578b458d/download</t>
  </si>
  <si>
    <t>New Hampshire</t>
  </si>
  <si>
    <t>HB 187</t>
  </si>
  <si>
    <t>New Hampshire House Bill 187</t>
  </si>
  <si>
    <t>https://monqcle.com/upload/62b8f74b9cd3608b208b4584/download</t>
  </si>
  <si>
    <t>0202-01-04</t>
  </si>
  <si>
    <t>HB 275</t>
  </si>
  <si>
    <t>New Hampshire House Bill 275, AN ACT relative to the declaration of a state of emergency</t>
  </si>
  <si>
    <t>https://monqcle.com/upload/62bb52789cd360fa308b4580/download</t>
  </si>
  <si>
    <t>HB 280</t>
  </si>
  <si>
    <t>New Hampshire House Bill 280, AN ACT relative to termination of an emergency order issued by the governor.; New Hampshire House Bill 280, AN ACT relative to termination of an emergency order issued by the governor.</t>
  </si>
  <si>
    <t>https://monqcle.com/upload/63c85a1f9cd360c87c8b4575/download; https://monqcle.com/upload/63c85a1f9cd360c87c8b4575/download</t>
  </si>
  <si>
    <t>New Hampshire House Bill 280, AN ACT relative to termination of an emergency order issued by the governor.</t>
  </si>
  <si>
    <t>https://monqcle.com/upload/63c85a1f9cd360c87c8b4575/download</t>
  </si>
  <si>
    <t>HB 440</t>
  </si>
  <si>
    <t>New Hampshire House Bill 440, AN ACT prohibiting the suspension of civil liberties during a state of emergency.</t>
  </si>
  <si>
    <t>https://monqcle.com/upload/63c85aec9cd360c77c8b4581/download</t>
  </si>
  <si>
    <t>HB 389</t>
  </si>
  <si>
    <t>New Hampshire House Bill 389, AN ACT relative to the establishment of a joint legislative emergency executive order oversight committee during a declared state of emergency.</t>
  </si>
  <si>
    <t>https://monqcle.com/upload/63c85a699cd360c87c8b4577/download</t>
  </si>
  <si>
    <t>HB 417</t>
  </si>
  <si>
    <t>New Hampshire House Bill 417, AN ACT relative to the powers of the governor during a renewal of a declared state of emergency.</t>
  </si>
  <si>
    <t>https://monqcle.com/upload/62bb8ace9cd360d7248b469a/download</t>
  </si>
  <si>
    <t>HB 433</t>
  </si>
  <si>
    <t>New Hampshire House Bill 433, AN ACT limiting renewal of states of emergency.</t>
  </si>
  <si>
    <t>https://monqcle.com/upload/63c85a9c9cd360c87c8b457d/download</t>
  </si>
  <si>
    <t>HB 542</t>
  </si>
  <si>
    <t>New Hampshire House Bill 542, AN ACT relative to the applicability of a state of emergency declaration to a house of worship.</t>
  </si>
  <si>
    <t>https://monqcle.com/upload/62bca42b9cd3600f588b4595/download</t>
  </si>
  <si>
    <t>HB 559</t>
  </si>
  <si>
    <t>New Hampshire House Bill 559, AN ACT relative to state of emergency declarations.</t>
  </si>
  <si>
    <t>https://monqcle.com/upload/63c85b8d9cd360c77c8b4585/download</t>
  </si>
  <si>
    <t>0202-05-13</t>
  </si>
  <si>
    <t>https://monqcle.com/upload/63c85b1c9cd360c77c8b4582/download</t>
  </si>
  <si>
    <t>New Hampshire House Bill 542, AN ACT relative to the protection of religious liberty.</t>
  </si>
  <si>
    <t>https://monqcle.com/upload/62bca58c9cd3608e5a8b4588/download</t>
  </si>
  <si>
    <t>https://monqcle.com/upload/62bca6b59cd3607d638b4571/download</t>
  </si>
  <si>
    <t>HB 1027</t>
  </si>
  <si>
    <t>New Hampshire House Bill 1027, AN ACT establishing the crime of undermining legislative process by false claim of emergency.</t>
  </si>
  <si>
    <t>https://monqcle.com/upload/62c3552a9cd360f1328b46a4/download</t>
  </si>
  <si>
    <t>New Hampshire House Bill 1027, AN ACT establishing the crime of undermining legislative process by false claim of emergency.; New Hampshire House Bill 1027, AN ACT establishing the crime of undermining legislative process by false claim of emergency.</t>
  </si>
  <si>
    <t>https://monqcle.com/upload/62c3552a9cd360f1328b46a4/download; https://monqcle.com/upload/62c3552a9cd360f1328b46a4/download</t>
  </si>
  <si>
    <t>HB 1037</t>
  </si>
  <si>
    <t>New Hampshire House Bill 1037, AN ACT relative to the governor's duties during a state of emergency.</t>
  </si>
  <si>
    <t>https://monqcle.com/upload/63c858699cd3609f7c8b4595/download</t>
  </si>
  <si>
    <t>HB 1224</t>
  </si>
  <si>
    <t>New Hampshire House Bill 1224, AN ACT prohibiting state and local governments from adopting certain mandates in response to COVID-19; and prohibiting employers and places of public accommodation from discriminating on the basis of vaccination status.</t>
  </si>
  <si>
    <t>https://monqcle.com/upload/62c391579cd360d67c8b4597/download</t>
  </si>
  <si>
    <t>New Hampshire House Bill 1272, AN ACT limiting the authority of town health officers.</t>
  </si>
  <si>
    <t>https://monqcle.com/upload/62c470749cd3608f448b456c/download</t>
  </si>
  <si>
    <t>HB 1321</t>
  </si>
  <si>
    <t>New Hampshire House Bill 1321, AN ACT relative to the governor's power to declare a state of emergency.</t>
  </si>
  <si>
    <t>https://monqcle.com/upload/62c4729a9cd360d94c8b4568/download</t>
  </si>
  <si>
    <t>HB 1439</t>
  </si>
  <si>
    <t>New Hampshire House Bill 1439, AN ACT relative to health care facility visitation policies.</t>
  </si>
  <si>
    <t>https://monqcle.com/upload/63c85b329cd360027d8b4585/download</t>
  </si>
  <si>
    <t>New Hampshire Bill 275, AN ACT relative to the declaration of a state of emergency</t>
  </si>
  <si>
    <t>https://monqcle.com/upload/62bb517c9cd360fa308b4568/download</t>
  </si>
  <si>
    <t>https://monqcle.com/upload/62c3541f9cd360f1328b4693/download</t>
  </si>
  <si>
    <t>https://monqcle.com/upload/62c3541f9cd360f1328b4693/download; https://monqcle.com/upload/62c3541f9cd360f1328b4693/download</t>
  </si>
  <si>
    <t>https://monqcle.com/upload/62c473059cd3608d478b4589/download</t>
  </si>
  <si>
    <t>https://monqcle.com/upload/63c858729cd360ae7c8b4582/download</t>
  </si>
  <si>
    <t>https://monqcle.com/upload/62c4a6c09cd3604c778b457b/download</t>
  </si>
  <si>
    <t>https://monqcle.com/upload/63c85b529cd360c87c8b4589/download</t>
  </si>
  <si>
    <t>New Hampshire House Bill 1037 was enacted on March 24, 2022.</t>
  </si>
  <si>
    <t>New Hampshire House Bill 275 was vetoed by the governor on May 27, 2022.</t>
  </si>
  <si>
    <t>New Jersey</t>
  </si>
  <si>
    <t>S 3674</t>
  </si>
  <si>
    <t>New Jersey Senate Bill 3674, An Act concerning proof of receipt of the vaccination for the coronavirus disease 2019.</t>
  </si>
  <si>
    <t>https://monqcle.com/upload/63c85ee39cd360567d8b457d/download</t>
  </si>
  <si>
    <t>A 5610</t>
  </si>
  <si>
    <t>New Jersey Assembly Bill 5610, An Act concerning proof of receipt of the vaccination for the coronavirus disease 2019.</t>
  </si>
  <si>
    <t>https://monqcle.com/upload/63c85ce29cd360c87c8b45a5/download</t>
  </si>
  <si>
    <t>A 5777</t>
  </si>
  <si>
    <t>New Jersey Assembly Bill 5777, permits emergency medical technicians to administer certain vaccines during declared public health emergencies</t>
  </si>
  <si>
    <t>https://monqcle.com/upload/63c85d169cd360c77c8b459b/download</t>
  </si>
  <si>
    <t>S 3820</t>
  </si>
  <si>
    <t>New Jersey Senate Bill 3820, An Act concerning the termination of the public health emergency declared by the Governor to address the COVID-19 pandemic and supplementing Title 26 of the Revised Statutes.</t>
  </si>
  <si>
    <t>https://monqcle.com/upload/63c85f099cd360567d8b457f/download</t>
  </si>
  <si>
    <t>S 3866</t>
  </si>
  <si>
    <t>New Jersey Senate Bill 3866, An Act concerning emergency health powers and supplementing Title 26 of the Revised Statutes.</t>
  </si>
  <si>
    <t>https://monqcle.com/upload/63c85f319cd3604e7d8b458e/download</t>
  </si>
  <si>
    <t>A 5820</t>
  </si>
  <si>
    <t>New Jersey Assembly Bill 5820, An Act concerning emergency health powers and supplementing Title 26 of the Revised Statutes.</t>
  </si>
  <si>
    <t>https://monqcle.com/upload/63c85d419cd360c77c8b459d/download</t>
  </si>
  <si>
    <t>A 5832</t>
  </si>
  <si>
    <t>New Jersey Assembly Bill 5832, An Act concerning religious services during certain emergencies, and supplementing P.L.1942, c.251 (C.App.A:9-33 et seq.) and P.L.2005, c.222 (C.26:13-1 et seq.).</t>
  </si>
  <si>
    <t>https://monqcle.com/upload/63c85d739cd3604d7d8b4567/download</t>
  </si>
  <si>
    <t>New Jersey Assembly Bill 5820 passed both the first and second chamber on June 3, 2021.</t>
  </si>
  <si>
    <t>S 3896</t>
  </si>
  <si>
    <t>New Jersey Senate Bill 3896, An Act concerning religious services during certain emergencies, and supplementing P.L.1942, c.251 (C.App.A:9-33 et seq.) and P.L.2005, c.222 (C.26:13-1 et seq.).</t>
  </si>
  <si>
    <t>https://monqcle.com/upload/63c85f999cd360567d8b4584/download</t>
  </si>
  <si>
    <t>S 127</t>
  </si>
  <si>
    <t>https://monqcle.com/upload/63c85e369cd3604d7d8b457c/download</t>
  </si>
  <si>
    <t>A 1633</t>
  </si>
  <si>
    <t>https://monqcle.com/upload/63c85c3b9cd360027d8b458f/download</t>
  </si>
  <si>
    <t>A 351</t>
  </si>
  <si>
    <t>New Jersey Assembly, No. 351, An Act concerning certain community-based residential programs and group homes and supplementing Title 30 of the Revised Statutes.</t>
  </si>
  <si>
    <t>https://monqcle.com/upload/62c619d99cd36036718b456b/download</t>
  </si>
  <si>
    <t>A 775</t>
  </si>
  <si>
    <t>New Jersey Assembly Bill 775, An Act concerning vaccinations and supplementing Title 26 of the Revised Statutes.</t>
  </si>
  <si>
    <t>https://monqcle.com/upload/62d1ff4b9cd36020068b458e/download</t>
  </si>
  <si>
    <t>A 1044</t>
  </si>
  <si>
    <t>New Jersey Assembly Bill 1044, An Act concerning the Governor’s own violation of any order, rule or regulation adopted by the Governor to address a declared state of emergency in accordance with P.L.1942, c.251, designated as “Murphy’s Law,” and amending P.L.1942, c.251.</t>
  </si>
  <si>
    <t>https://monqcle.com/upload/62d2022d9cd3601e0a8b457e/download</t>
  </si>
  <si>
    <t>S 1106</t>
  </si>
  <si>
    <t>https://monqcle.com/upload/63c85daa9cd3604c7d8b456a/download</t>
  </si>
  <si>
    <t>S 958</t>
  </si>
  <si>
    <t>https://monqcle.com/upload/63c85fe69cd3604e7d8b4598/download</t>
  </si>
  <si>
    <t>S 1200</t>
  </si>
  <si>
    <t>https://monqcle.com/upload/63c85dff9cd3604d7d8b4575/download</t>
  </si>
  <si>
    <t>S 1280</t>
  </si>
  <si>
    <t>https://monqcle.com/upload/63c85e909cd360567d8b4575/download</t>
  </si>
  <si>
    <t>A 3429</t>
  </si>
  <si>
    <t>New Jersey Assembly Bill 3429, An Act concerning the Governor’s declarations under certain emergencies, and supplementing P.L.1942, c.251 (C.App.A:9-33 et seq.) and P.L.2005, c.222 (C.26:13-1 et seq.).</t>
  </si>
  <si>
    <t>https://monqcle.com/upload/62d333b69cd360513c8b4571/download</t>
  </si>
  <si>
    <t>S 2520</t>
  </si>
  <si>
    <t>New Jersey Senate Bill 2520, An Act concerning in-person patient visitation, supplementing Title 26 of the Revised Statutes, and amending P.L.2003, c.246.</t>
  </si>
  <si>
    <t>https://monqcle.com/upload/62d474b89cd36018778b45a8/download</t>
  </si>
  <si>
    <t>New Mexico</t>
  </si>
  <si>
    <t>New Mexico Senate Bill 74</t>
  </si>
  <si>
    <t>https://monqcle.com/upload/62b8c0a79cd3607c158b4573/download</t>
  </si>
  <si>
    <t>HB 159</t>
  </si>
  <si>
    <t>New Mexico House Bill 159, RELATING TO RULEMAKING; PROHIBITING RULEMAKING DURING THE PERIOD OF A PUBLIC HEALTH ORDER UNLESS THE GOVERNOR PUBLICLY SETS FORTH THE NECESSITY FOR THE RULEMAKING IN AN EXECUTIVE ORDER; DECLARING AN EMERGENCY.</t>
  </si>
  <si>
    <t>https://monqcle.com/upload/62b7bbf99cd3603e3e8b4577/download</t>
  </si>
  <si>
    <t>SB 238</t>
  </si>
  <si>
    <t>New Mexico Senate Bill 238</t>
  </si>
  <si>
    <t>https://monqcle.com/upload/62b8eeea9cd36052158b456c/download</t>
  </si>
  <si>
    <t>SB 364</t>
  </si>
  <si>
    <t>New Mexico Senate Bill 364</t>
  </si>
  <si>
    <t>https://monqcle.com/upload/62b8f1f59cd36051158b4592/download</t>
  </si>
  <si>
    <t>HB 279</t>
  </si>
  <si>
    <t>New Mexico House Bill 279, AN ACT  RELATING TO EMERGENCY POWERS; PROHIBITING RESTRICTIONS BY THE GOVERNOR OR BY THE DEPARTMENT OF HEALTH AGAINST THE OPERATION OR CONDUCT OF BUSINESS BY CERTAIN FIREARM OR AMMUNITION-RELATED BUSINESSES</t>
  </si>
  <si>
    <t>https://monqcle.com/upload/62b7c1839cd360c9528b456a/download</t>
  </si>
  <si>
    <t>SB 408</t>
  </si>
  <si>
    <t>New Mexico Senate Bill 408</t>
  </si>
  <si>
    <t>https://monqcle.com/upload/62b8f4819cd3608b208b457a/download</t>
  </si>
  <si>
    <t>https://monqcle.com/upload/62b8f1dc9cd36051158b4590/download</t>
  </si>
  <si>
    <t>New Mexico Senate Bill 4</t>
  </si>
  <si>
    <t>https://monqcle.com/upload/62b8bf819cd3607d158b4569/download</t>
  </si>
  <si>
    <t>HB 40</t>
  </si>
  <si>
    <t>New Mexico House Bill 40, RELATING TO EMERGENCY POWERS; PROVIDING THAT A DECLARATION OF A STATE OF EMERGENCY PURSUANT TO THE ALL HAZARD EMERGENCY MANAGEMENT ACT OR THE PUBLIC HEALTH EMERGENCY RESPONSE ACT TERMINATES AFTER NINETY DAYS UNLESS THE GOVERNOR CALLS THE LEGISLATURE INTO SPECIAL SESSION TO ADDRESS THE CIRCUMSTANCES OF THE EMERGENCY; AMENDING AND ENACTING SECTIONS OF THE NMSA 1978; DECLARING AN EMERGENCY.</t>
  </si>
  <si>
    <t>https://monqcle.com/upload/62b7b5839cd360da278b456e/download</t>
  </si>
  <si>
    <t>SB 196</t>
  </si>
  <si>
    <t>New Mexico Senate Bill 196</t>
  </si>
  <si>
    <t>https://monqcle.com/upload/62b8c1549cd3607c158b4578/download</t>
  </si>
  <si>
    <t>HB 198</t>
  </si>
  <si>
    <t>New Mexico House Bill 198, AN ACT  RELATING TO RULEMAKING; PROHIBITING RULEMAKING DURING THE PERIOD OF A PUBLIC HEALTH ORDER UNLESS THE GOVERNOR PUBLICLY SETS FORTH THE NECESSITY FOR THE RULEMAKING IN AN EXECUTIVE ORDER; DECLARING AN EMERGENCY.</t>
  </si>
  <si>
    <t>https://monqcle.com/upload/62b7bdcb9cd360ba3b8b45a9/download</t>
  </si>
  <si>
    <t>New York</t>
  </si>
  <si>
    <t>A 1172</t>
  </si>
  <si>
    <t>https://monqcle.com/upload/63c953dc9cd3605f178b457c/download</t>
  </si>
  <si>
    <t>S 1749</t>
  </si>
  <si>
    <t>https://monqcle.com/upload/63c956889cd3608a178b456d/download</t>
  </si>
  <si>
    <t>S 1747</t>
  </si>
  <si>
    <t>https://monqcle.com/upload/63c955f09cd36086178b4575/download</t>
  </si>
  <si>
    <t>S 2246</t>
  </si>
  <si>
    <t>https://monqcle.com/upload/63c956bf9cd3608b178b4573/download</t>
  </si>
  <si>
    <t>S 3878</t>
  </si>
  <si>
    <t>https://monqcle.com/upload/63c956f79cd3608b178b457e/download</t>
  </si>
  <si>
    <t>A 4720</t>
  </si>
  <si>
    <t>https://monqcle.com/upload/63c954349cd3605f178b4583/download</t>
  </si>
  <si>
    <t>A 4907</t>
  </si>
  <si>
    <t>https://monqcle.com/upload/63c954c19cd3606e178b4570/download</t>
  </si>
  <si>
    <t>A 4888</t>
  </si>
  <si>
    <t>https://monqcle.com/upload/63c9547b9cd3605f178b458a/download</t>
  </si>
  <si>
    <t>S 4888</t>
  </si>
  <si>
    <t>https://monqcle.com/upload/63c957339cd360d0178b456c/download</t>
  </si>
  <si>
    <t>A 5967</t>
  </si>
  <si>
    <t>https://monqcle.com/upload/63c955189cd36070178b4575/download</t>
  </si>
  <si>
    <t>S 5357</t>
  </si>
  <si>
    <t>https://monqcle.com/upload/63c957899cd360d0178b456f/download</t>
  </si>
  <si>
    <t>https://monqcle.com/upload/63c955419cd3607f178b4567/download</t>
  </si>
  <si>
    <t>Assembly Bill 5967 was substituted by Senate Bill 5357 on March 5, 2021.</t>
  </si>
  <si>
    <t>Senate Bill 5357 passed both the first and second chamber on March 5, 2021.</t>
  </si>
  <si>
    <t>https://monqcle.com/upload/63c957b29cd360d7178b4576/download</t>
  </si>
  <si>
    <t>S 5718</t>
  </si>
  <si>
    <t>https://monqcle.com/upload/63c957f69cd360d7178b4578/download</t>
  </si>
  <si>
    <t>S 5914</t>
  </si>
  <si>
    <t>https://monqcle.com/upload/63c9582a9cd360d7178b457d/download</t>
  </si>
  <si>
    <t>S 6064</t>
  </si>
  <si>
    <t>https://monqcle.com/upload/63c958679cd360dd178b457b/download</t>
  </si>
  <si>
    <t>A 7104</t>
  </si>
  <si>
    <t>https://monqcle.com/upload/63c955799cd3607d178b456d/download</t>
  </si>
  <si>
    <t>A 8101</t>
  </si>
  <si>
    <t>https://monqcle.com/upload/63c955a99cd36086178b456f/download</t>
  </si>
  <si>
    <t>S 7269</t>
  </si>
  <si>
    <t>https://monqcle.com/upload/63c958b69cd360e6178b4577/download</t>
  </si>
  <si>
    <t>S 7545</t>
  </si>
  <si>
    <t>https://monqcle.com/upload/63c958f69cd360ea178b4570/download</t>
  </si>
  <si>
    <t>North Carolina</t>
  </si>
  <si>
    <t>HB 264</t>
  </si>
  <si>
    <t>North Carolina House Bill 264, An Act to Clarify the Exploration of a State Emergency and the Exercise of Certain Powers Under a State of Emergency and to Clarify the Abatement of Statewide Imminent Hazards</t>
  </si>
  <si>
    <t>The Emergency Powers Accountability Act under North Carolina House Bill 264 would create a definition of "concurrence of the Council of State" under the North Carolina Emergency Management Act, which would clarify how the Governor is to seek such a concurrence when exercising certain authorities and would require the Governor to seek concurrence of the Council of State in additional instances.</t>
  </si>
  <si>
    <t>https://monqcle.com/upload/62b65fde9cd3609d6b8b45bd/download</t>
  </si>
  <si>
    <t>North Carolina House Bill 264, An Act to Clarify the Exploration of a State Emergency and the Exercise of Certain Powers Under a State of Emergency and to Clarify the Abatement of Statewide Imminent Hazards; North Carolina House Bill 264, An Act to Clarify the Exploration of a State Emergency and the Exercise of Certain Powers Under a State of Emergency and to Clarify the Abatement of Statewide Imminent Hazards</t>
  </si>
  <si>
    <t>https://monqcle.com/upload/62b65fde9cd3609d6b8b45bd/download; https://monqcle.com/upload/62b65fde9cd3609d6b8b45bd/download</t>
  </si>
  <si>
    <t>SB 220</t>
  </si>
  <si>
    <t>North Carolina Senate Bill 220</t>
  </si>
  <si>
    <t>https://monqcle.com/upload/62b767f69cd360325c8b4580/download</t>
  </si>
  <si>
    <t>SB 312</t>
  </si>
  <si>
    <t>North Carolina Senate Bill 312</t>
  </si>
  <si>
    <t>https://monqcle.com/upload/62b76c0c9cd360da6c8b4567/download</t>
  </si>
  <si>
    <t>HB 558</t>
  </si>
  <si>
    <t>North Carolina House Bill 558</t>
  </si>
  <si>
    <t>https://monqcle.com/upload/62b665569cd360541a8b4571/download</t>
  </si>
  <si>
    <t>HB 876</t>
  </si>
  <si>
    <t>North Carolina House Bill 876</t>
  </si>
  <si>
    <t>https://monqcle.com/upload/62b760bc9cd3601d4f8b4577/download</t>
  </si>
  <si>
    <t>HB 572</t>
  </si>
  <si>
    <t>North Carolina House Bill 572</t>
  </si>
  <si>
    <t>https://monqcle.com/upload/62b749249cd36087078b45bb/download</t>
  </si>
  <si>
    <t>House Bill 572 added provisions limiting public health authority in the bill version that passed the first chamber.</t>
  </si>
  <si>
    <t>North Carolina House Bill 264, An Act to Clarify the Expiration of a Statewide State of Emergency and the Exercise of Certain Powers Under a Statewide State of Emergency, to Clarify the Abatement of Statewide Imminent Hazards, and to Clarify Statewide Quarantines</t>
  </si>
  <si>
    <t>https://monqcle.com/upload/62b660d09cd3609d6b8b45cd/download</t>
  </si>
  <si>
    <t>This bill was referred to the committee on rules following the veto.</t>
  </si>
  <si>
    <t>North Dakota</t>
  </si>
  <si>
    <t>SB 2124</t>
  </si>
  <si>
    <t>https://monqcle.com/upload/63c854099cd3604f7c8b457e/download</t>
  </si>
  <si>
    <t>HB 1118</t>
  </si>
  <si>
    <t>North Dakota House Bill 1118, A BILL for an Act to amend and reenact subsection 3 of section 37-17.1-05 of the North Dakota Century Code, relating to the duration of a gubernatorial declaration of disaster or emergency relating to public health and extension requests; and to declare an emergency.; North Dakota House Bill 1118, A BILL for an Act to amend and reenact subsection 3 of section 37-17.1-05 of the North Dakota Century Code, relating to the duration of a gubernatorial declaration of disaster or emergency relating to public health and extension requests; and to declare an emergency.</t>
  </si>
  <si>
    <t>https://monqcle.com/upload/629e08a79cd3601a618b45a5/download; https://monqcle.com/upload/629e08a79cd3601a618b45a5/download</t>
  </si>
  <si>
    <t>North Dakota House Bill 1118, A BILL for an Act to amend and reenact subsection 3 of section 37-17.1-05 of the North Dakota Century Code, relating to the duration of a gubernatorial declaration of disaster or emergency relating to public health and extension requests; and to declare an emergency.</t>
  </si>
  <si>
    <t>https://monqcle.com/upload/629e08a79cd3601a618b45a5/download</t>
  </si>
  <si>
    <t>SB 2181</t>
  </si>
  <si>
    <t>https://monqcle.com/upload/63c8567e9cd3609f7c8b4572/download</t>
  </si>
  <si>
    <t>HB 1323</t>
  </si>
  <si>
    <t>North Dakota House Bill 1323, A BILL for an Act to create and enact a new section to chapter 23-07 of the North Dakota Century Code, relating to limitations on mask wearing requirements.</t>
  </si>
  <si>
    <t>https://monqcle.com/upload/629f8fa99cd360e0308b4567/download</t>
  </si>
  <si>
    <t>North Dakota House Bill 1323, A BILL for an Act to create and enact a new section to chapter 23-07 of the North Dakota Century Code, relating to limitations on mask wearing requirements.; North Dakota House Bill 1323, A BILL for an Act to create and enact a new section to chapter 23-07 of the North Dakota Century Code, relating to limitations on mask wearing requirements.</t>
  </si>
  <si>
    <t>https://monqcle.com/upload/629f8fa99cd360e0308b4567/download; https://monqcle.com/upload/629f8fa99cd360e0308b4567/download</t>
  </si>
  <si>
    <t>HB 1495</t>
  </si>
  <si>
    <t>North Dakota House Bill 1495, A BILL for an Act to create and enact a new section to chapter 54-03 of the North Dakota Century Code, relating to virtual sessions of the legislative assembly [. . .]</t>
  </si>
  <si>
    <t>https://monqcle.com/upload/629fbafd9cd360e5268b456e/download</t>
  </si>
  <si>
    <t>HB 1410</t>
  </si>
  <si>
    <t>North Dakota House Bill 1410, A Bill for an Act to create and enact a new section to chapter 25-01 of the North Dakota Century Code, relating to prohibiting department of human services from substantially burdening the exercise of religion by a patient or resident under the department's care [. . .]</t>
  </si>
  <si>
    <t>https://monqcle.com/upload/629f9e629cd3608e598b4569/download</t>
  </si>
  <si>
    <t>North Dakota House Bill 1410, A Bill for an Act to create and enact a new section to chapter 25-01 of the North Dakota Century Code, relating to prohibiting department of human services from substantially burdening the exercise of religion by a patient or resident under the department's care [. . .]; North Dakota House Bill 1410, A Bill for an Act to create and enact a new section to chapter 25-01 of the North Dakota Century Code, relating to prohibiting department of human services from substantially burdening the exercise of religion by a patient or resident under the department's care [. . .]; North Dakota House Bill 1410, A Bill for an Act to create and enact a new section to chapter 25-01 of the North Dakota Century Code, relating to prohibiting department of human services from substantially burdening the exercise of religion by a patient or resident under the department's care [. . .]</t>
  </si>
  <si>
    <t>https://monqcle.com/upload/629f9e629cd3608e598b4569/download; https://monqcle.com/upload/629f9e629cd3608e598b4569/download; https://monqcle.com/upload/629f9e629cd3608e598b4569/download</t>
  </si>
  <si>
    <t>North Dakota House Bill 1410, A Bill for an Act to create and enact a new section to chapter 25-01 of the North Dakota Century Code, relating to prohibiting department of human services from substantially burdening the exercise of religion by a patient or resident under the department's care [. . .]; North Dakota House Bill 1410, A Bill for an Act to create and enact a new section to chapter 25-01 of the North Dakota Century Code, relating to prohibiting department of human services from substantially burdening the exercise of religion by a patient or resident under the department's care [. . .]</t>
  </si>
  <si>
    <t>https://monqcle.com/upload/629f9e629cd3608e598b4569/download; https://monqcle.com/upload/629f9e629cd3608e598b4569/download</t>
  </si>
  <si>
    <t>https://monqcle.com/upload/63c856e29cd3604c7c8b45b3/download</t>
  </si>
  <si>
    <t>North Dakota House Bill 1118, A BILL for an Act to create and enact a new subsection to section 37-17.1-05 of the North Dakota Century Code, relating to the governor's authority to issue executive orders during a declared disaster or emergency [. . .]</t>
  </si>
  <si>
    <t>https://monqcle.com/upload/629dfea39cd3601f5c8b456b/download</t>
  </si>
  <si>
    <t>North Dakota House Bill 1118, A BILL for an Act to create and enact a new subsection to section 37-17.1-05 of the North Dakota Century Code, relating to the governor's authority to issue executive orders during a declared disaster or emergency [. . .]; North Dakota House Bill 1118, A BILL for an Act to create and enact a new subsection to section 37-17.1-05 of the North Dakota Century Code, relating to the governor's authority to issue executive orders during a declared disaster or emergency [. . .]; North Dakota House Bill 1118, A BILL for an Act to create and enact a new subsection to section 37-17.1-05 of the North Dakota Century Code, relating to the governor's authority to issue executive orders during a declared disaster or emergency [. . .]</t>
  </si>
  <si>
    <t>https://monqcle.com/upload/629dfea39cd3601f5c8b456b/download; https://monqcle.com/upload/629dfea39cd3601f5c8b456b/download; https://monqcle.com/upload/629dfea39cd3601f5c8b456b/download</t>
  </si>
  <si>
    <t>North Dakota House Bill 1118, A BILL for an Act to create and enact a new subsection to section 37-17.1-05 of the North Dakota Century Code, relating to the governor's authority to issue executive orders during a declared disaster or emergency [. . .]; North Dakota House Bill 1118, A BILL for an Act to create and enact a new subsection to section 37-17.1-05 of the North Dakota Century Code, relating to the governor's authority to issue executive orders during a declared disaster or emergency [. . .]</t>
  </si>
  <si>
    <t>https://monqcle.com/upload/629dfea39cd3601f5c8b456b/download; https://monqcle.com/upload/629dfea39cd3601f5c8b456b/download</t>
  </si>
  <si>
    <t>https://monqcle.com/upload/629fbdfc9cd3602b2c8b4570/download</t>
  </si>
  <si>
    <t>https://monqcle.com/upload/629fa39d9cd3608e598b45a5/download</t>
  </si>
  <si>
    <t>https://monqcle.com/upload/629fa39d9cd3608e598b45a5/download; https://monqcle.com/upload/629fa39d9cd3608e598b45a5/download; https://monqcle.com/upload/629fa39d9cd3608e598b45a5/download</t>
  </si>
  <si>
    <t>https://monqcle.com/upload/63c857409cd3609f7c8b4581/download</t>
  </si>
  <si>
    <t>https://monqcle.com/upload/63c857669cd360ae7c8b4571/download</t>
  </si>
  <si>
    <t>https://monqcle.com/upload/629fa45c9cd36087698b456b/download</t>
  </si>
  <si>
    <t>https://monqcle.com/upload/629fa45c9cd36087698b456b/download; https://monqcle.com/upload/629fa45c9cd36087698b456b/download; https://monqcle.com/upload/629fa45c9cd36087698b456b/download</t>
  </si>
  <si>
    <t>https://monqcle.com/upload/629f90ca9cd3604a338b4574/download</t>
  </si>
  <si>
    <t>https://monqcle.com/upload/629f90ca9cd3604a338b4574/download; https://monqcle.com/upload/629f90ca9cd3604a338b4574/download</t>
  </si>
  <si>
    <t>https://monqcle.com/upload/629fc0139cd360262c8b4582/download</t>
  </si>
  <si>
    <t>North Dakota House Bill 1118, A BILL for an Act to create and enact a new subsection to section 37-17.1-05 and a new section to chapter 54-03 of the North Dakota Century Code, relating to the governor's authority to issue executive orders and permitting a virtual meeting of the legislative management and a virtual session of the legislative assembly during a declared disaster or emergency [. . .]</t>
  </si>
  <si>
    <t>https://monqcle.com/upload/629e03699cd3601f5c8b458c/download</t>
  </si>
  <si>
    <t>North Dakota House Bill 1118, A BILL for an Act to create and enact a new subsection to section 37-17.1-05 and a new section to chapter 54-03 of the North Dakota Century Code, relating to the governor's authority to issue executive orders and permitting a virtual meeting of the legislative management and a virtual session of the legislative assembly during a declared disaster or emergency [. . .]; North Dakota House Bill 1118, A BILL for an Act to create and enact a new subsection to section 37-17.1-05 and a new section to chapter 54-03 of the North Dakota Century Code, relating to the governor's authority to issue executive orders and permitting a virtual meeting of the legislative management and a virtual session of the legislative assembly during a declared disaster or emergency [. . .]</t>
  </si>
  <si>
    <t>https://monqcle.com/upload/629e03699cd3601f5c8b458c/download; https://monqcle.com/upload/629e03699cd3601f5c8b458c/download</t>
  </si>
  <si>
    <t>https://monqcle.com/upload/63c856039cd3604c7c8b459b/download</t>
  </si>
  <si>
    <t>North Dakota House Bill 1410, AN ACT to create and enact a new section to chapter 25-01 of the North Dakota Century Code, relating to prohibiting department of human services from substantially burdening the exercise of religion by a patient or resident under the department's care [. . .]</t>
  </si>
  <si>
    <t>https://monqcle.com/upload/629fa6509cd3600d6a8b45b1/download</t>
  </si>
  <si>
    <t>North Dakota House Bill 1410, AN ACT to create and enact a new section to chapter 25-01 of the North Dakota Century Code, relating to prohibiting department of human services from substantially burdening the exercise of religion by a patient or resident under the department's care [. . .]; North Dakota House Bill 1410, AN ACT to create and enact a new section to chapter 25-01 of the North Dakota Century Code, relating to prohibiting department of human services from substantially burdening the exercise of religion by a patient or resident under the department's care [. . .]; North Dakota House Bill 1410, AN ACT to create and enact a new section to chapter 25-01 of the North Dakota Century Code, relating to prohibiting department of human services from substantially burdening the exercise of religion by a patient or resident under the department's care [. . .]</t>
  </si>
  <si>
    <t>https://monqcle.com/upload/629fa6509cd3600d6a8b45b1/download; https://monqcle.com/upload/629fa6509cd3600d6a8b45b1/download; https://monqcle.com/upload/629fa6509cd3600d6a8b45b1/download</t>
  </si>
  <si>
    <t>https://monqcle.com/upload/63c853529cd3604f7c8b4574/download</t>
  </si>
  <si>
    <t>https://monqcle.com/upload/63c853529cd3604f7c8b4574/download; https://monqcle.com/upload/63c853529cd3604f7c8b4574/download</t>
  </si>
  <si>
    <t>North Dakota House Bill 1118, AN ACT to create and enact a new subsection to section 37-17.1-05 and a new section to chapter 54-03 of the North Dakota Century Code, relating to the governor's authority to issue executive orders and permitting a virtual meeting of the legislative management and a virtual session of the legislative assembly during a declared disaster or emergency [. . .]</t>
  </si>
  <si>
    <t>https://monqcle.com/upload/629e06649cd3601f5c8b45a9/download</t>
  </si>
  <si>
    <t>North Dakota House Bill 1118, AN ACT to create and enact a new subsection to section 37-17.1-05 and a new section to chapter 54-03 of the North Dakota Century Code, relating to the governor's authority to issue executive orders and permitting a virtual meeting of the legislative management and a virtual session of the legislative assembly during a declared disaster or emergency [. . .]; North Dakota House Bill 1118, AN ACT to create and enact a new subsection to section 37-17.1-05 and a new section to chapter 54-03 of the North Dakota Century Code, relating to the governor's authority to issue executive orders and permitting a virtual meeting of the legislative management and a virtual session of the legislative assembly during a declared disaster or emergency [. . .]</t>
  </si>
  <si>
    <t>https://monqcle.com/upload/629e06649cd3601f5c8b45a9/download; https://monqcle.com/upload/629e06649cd3601f5c8b45a9/download</t>
  </si>
  <si>
    <t>Ohio</t>
  </si>
  <si>
    <t>SB 22</t>
  </si>
  <si>
    <t>https://monqcle.com/upload/63c971e39cd360321a8b4576/download</t>
  </si>
  <si>
    <t>HB 90</t>
  </si>
  <si>
    <t>Ohio House Bill 90. Establish legislative oversight over Governor's and health orders</t>
  </si>
  <si>
    <t>https://monqcle.com/upload/62b0d4349cd360fd7c8b4701/download</t>
  </si>
  <si>
    <t>https://monqcle.com/upload/63c9722a9cd360331a8b457f/download</t>
  </si>
  <si>
    <t>https://monqcle.com/upload/63c972649cd360781a8b4568/download</t>
  </si>
  <si>
    <t>HB 215</t>
  </si>
  <si>
    <t>https://monqcle.com/upload/63c970839cd360271a8b4575/download</t>
  </si>
  <si>
    <t>HB 267</t>
  </si>
  <si>
    <t>https://monqcle.com/upload/63c972e39cd3607e1a8b456d/download</t>
  </si>
  <si>
    <t>HB 269</t>
  </si>
  <si>
    <t>https://monqcle.com/upload/63c9732c9cd3607e1a8b4572/download</t>
  </si>
  <si>
    <t>SB 169</t>
  </si>
  <si>
    <t>https://monqcle.com/upload/63c974af9cd360911a8b45a3/download</t>
  </si>
  <si>
    <t>https://monqcle.com/upload/63c971139cd360271a8b4582/download</t>
  </si>
  <si>
    <t>HB 350</t>
  </si>
  <si>
    <t>https://monqcle.com/upload/63c9736a9cd3607e1a8b457c/download</t>
  </si>
  <si>
    <t>https://monqcle.com/upload/63c9729e9cd360761a8b4575/download</t>
  </si>
  <si>
    <t>HB 400</t>
  </si>
  <si>
    <t>https://monqcle.com/upload/63c973ab9cd360911a8b4581/download</t>
  </si>
  <si>
    <t>HB 424</t>
  </si>
  <si>
    <t>https://monqcle.com/upload/63c973f39cd360911a8b4588/download</t>
  </si>
  <si>
    <t>HB 425</t>
  </si>
  <si>
    <t>https://monqcle.com/upload/63c974359cd3609c1a8b456c/download</t>
  </si>
  <si>
    <t>https://monqcle.com/upload/63c971549cd360271a8b458c/download</t>
  </si>
  <si>
    <t>https://monqcle.com/upload/63c971919cd360271a8b459e/download</t>
  </si>
  <si>
    <t>Oklahoma</t>
  </si>
  <si>
    <t>SB 927</t>
  </si>
  <si>
    <t>https://monqcle.com/upload/63c9a8519cd360de1f8b45b4/download</t>
  </si>
  <si>
    <t>HB 2579</t>
  </si>
  <si>
    <t>https://monqcle.com/upload/63c9a5879cd360f11e8b45bd/download</t>
  </si>
  <si>
    <t>HB 1669</t>
  </si>
  <si>
    <t>https://monqcle.com/upload/63c9a40e9cd360d31e8b45be/download</t>
  </si>
  <si>
    <t>HB 1670</t>
  </si>
  <si>
    <t>https://monqcle.com/upload/63c9a4619cd360371f8b458e/download</t>
  </si>
  <si>
    <t>HB 2218</t>
  </si>
  <si>
    <t>https://monqcle.com/upload/63c9a4a69cd360f11e8b45a5/download</t>
  </si>
  <si>
    <t>HB 2337</t>
  </si>
  <si>
    <t>https://monqcle.com/upload/63c9a4fd9cd360d31e8b45e1/download</t>
  </si>
  <si>
    <t>https://monqcle.com/upload/63c9a77c9cd360cd1f8b45b2/download</t>
  </si>
  <si>
    <t>https://monqcle.com/upload/63c9a7cb9cd36015208b4574/download</t>
  </si>
  <si>
    <t>https://monqcle.com/upload/63c9a5419cd360371f8b45a8/download</t>
  </si>
  <si>
    <t>https://monqcle.com/upload/63c9a8069cd36015208b457a/download</t>
  </si>
  <si>
    <t>HB 3203</t>
  </si>
  <si>
    <t>https://monqcle.com/upload/63c9a5f19cd360cd1f8b4573/download</t>
  </si>
  <si>
    <t>HB 3247</t>
  </si>
  <si>
    <t>https://monqcle.com/upload/63c9a63d9cd360371f8b45d7/download</t>
  </si>
  <si>
    <t>HB 4322</t>
  </si>
  <si>
    <t>https://monqcle.com/upload/63c9a68e9cd360371f8b45e6/download</t>
  </si>
  <si>
    <t>SB 1124</t>
  </si>
  <si>
    <t>https://monqcle.com/upload/63c9a6d49cd360cd1f8b4598/download</t>
  </si>
  <si>
    <t>SB 1171</t>
  </si>
  <si>
    <t>https://monqcle.com/upload/63c9a7359cd360371f8b4604/download</t>
  </si>
  <si>
    <t>Oregon</t>
  </si>
  <si>
    <t>HB 2020</t>
  </si>
  <si>
    <t>https://monqcle.com/upload/62fa65c59cd360732c8b456a/download</t>
  </si>
  <si>
    <t>HB 2020; HB 2020</t>
  </si>
  <si>
    <t>https://monqcle.com/upload/62fa65c59cd360732c8b456a/download; https://monqcle.com/upload/62fa65c59cd360732c8b456a/download</t>
  </si>
  <si>
    <t>HB 2243</t>
  </si>
  <si>
    <t>https://monqcle.com/upload/62fa67309cd360732c8b4582/download</t>
  </si>
  <si>
    <t>HB 2243; HB 2243; HB 2243; HB 2243</t>
  </si>
  <si>
    <t>https://monqcle.com/upload/62fa67309cd360732c8b4582/download; https://monqcle.com/upload/62fa67309cd360732c8b4582/download; https://monqcle.com/upload/62fa67309cd360732c8b4582/download; https://monqcle.com/upload/62fa67309cd360732c8b4582/download</t>
  </si>
  <si>
    <t>HB 2713</t>
  </si>
  <si>
    <t>https://monqcle.com/upload/62fa69ec9cd360c9348b4573/download</t>
  </si>
  <si>
    <t>HB 3153</t>
  </si>
  <si>
    <t>https://monqcle.com/upload/62fa6be79cd360c9348b458a/download</t>
  </si>
  <si>
    <t>SB 789</t>
  </si>
  <si>
    <t>https://monqcle.com/upload/62fa74839cd3600e538b4595/download</t>
  </si>
  <si>
    <t>HB 3407</t>
  </si>
  <si>
    <t>https://monqcle.com/upload/62fa6ec09cd360ec4a8b4567/download</t>
  </si>
  <si>
    <t>https://monqcle.com/upload/62fa664c9cd360732c8b4573/download</t>
  </si>
  <si>
    <t>https://monqcle.com/upload/62fa664c9cd360732c8b4573/download; https://monqcle.com/upload/62fa664c9cd360732c8b4573/download</t>
  </si>
  <si>
    <t>https://monqcle.com/upload/62fa68799cd360732c8b4594/download</t>
  </si>
  <si>
    <t>HB 2243; HB 2243; HB 2243</t>
  </si>
  <si>
    <t>https://monqcle.com/upload/62fa68799cd360732c8b4594/download; https://monqcle.com/upload/62fa68799cd360732c8b4594/download; https://monqcle.com/upload/62fa68799cd360732c8b4594/download</t>
  </si>
  <si>
    <t>https://monqcle.com/upload/62fa6a439cd360c9348b457b/download</t>
  </si>
  <si>
    <t>https://monqcle.com/upload/62fa6cee9cd36023418b4576/download</t>
  </si>
  <si>
    <t>https://monqcle.com/upload/62fa6f4d9cd360014b8b4569/download</t>
  </si>
  <si>
    <t>https://monqcle.com/upload/62fa75059cd360664d8b45b2/download</t>
  </si>
  <si>
    <t>SB 1517</t>
  </si>
  <si>
    <t>Oregon Senate Bill 1517, Relating to declarations of emergency; creating new provisions; amending ORS 401.165, 401.192, 401.204 and 433.441; and declaring an emergency</t>
  </si>
  <si>
    <t>https://monqcle.com/upload/623292439cd3600b3d8b4581/download</t>
  </si>
  <si>
    <t>Oregon Senate Bill 1517, Relating to declarations of emergency; creating new provisions; amending ORS 401.165, 401.192, 401.204 and 433.441; and declaring an emergency; Oregon Senate Bill 1517, Relating to declarations of emergency; creating new provisions; amending ORS 401.165, 401.192, 401.204 and 433.441; and declaring an emergency; Oregon Senate Bill 1517, Relating to declarations of emergency; creating new provisions; amending ORS 401.165, 401.192, 401.204 and 433.441; and declaring an emergency</t>
  </si>
  <si>
    <t>https://monqcle.com/upload/623292439cd3600b3d8b4581/download; https://monqcle.com/upload/623292439cd3600b3d8b4581/download; https://monqcle.com/upload/623292439cd3600b3d8b4581/download</t>
  </si>
  <si>
    <t>https://monqcle.com/upload/62fa71019cd360034b8b457d/download</t>
  </si>
  <si>
    <t>Oregon Senate Bill 1517, Relating to declarations of emergency; creating new provisions; amending ORS 401.165, 401.192, 401.204 and 433.441; and declaring an emergency; Oregon Senate Bill 1517, Relating to declarations of emergency; creating new provisions; amending ORS 401.165, 401.192, 401.204 and 433.441; and declaring an emergency; Oregon Senate Bill 1517, Relating to declarations of emergency; creating new provisions; amending ORS 401.165, 401.192, 401.204 and 433.441; and declaring an emergency; Oregon Senate Bill 1517, Relating to declarations of emergency; creating new provisions; amending ORS 401.165, 401.192, 401.204 and 433.441; and declaring an emergency</t>
  </si>
  <si>
    <t>https://monqcle.com/upload/62fa71019cd360034b8b457d/download; https://monqcle.com/upload/62fa71019cd360034b8b457d/download; https://monqcle.com/upload/62fa71019cd360034b8b457d/download; https://monqcle.com/upload/62fa71019cd360034b8b457d/download</t>
  </si>
  <si>
    <t>Pennsylvania</t>
  </si>
  <si>
    <t>HB 55</t>
  </si>
  <si>
    <t>https://monqcle.com/upload/62faaab19cd36029058b4567/download</t>
  </si>
  <si>
    <t>https://monqcle.com/upload/62faadde9cd36029058b458a/download</t>
  </si>
  <si>
    <t>https://monqcle.com/upload/62faae6f9cd36029058b4594/download</t>
  </si>
  <si>
    <t>https://monqcle.com/upload/62faab599cd360a9048b456b/download</t>
  </si>
  <si>
    <t>0002-01-11</t>
  </si>
  <si>
    <t>https://monqcle.com/upload/62faaefc9cd360a9048b458b/download</t>
  </si>
  <si>
    <t>SB 231</t>
  </si>
  <si>
    <t>https://monqcle.com/upload/62fab0149cd36029058b45b3/download</t>
  </si>
  <si>
    <t>SB 231; SB 231</t>
  </si>
  <si>
    <t>https://monqcle.com/upload/62fab0149cd36029058b45b3/download; https://monqcle.com/upload/62fab0149cd36029058b45b3/download</t>
  </si>
  <si>
    <t>SB 471</t>
  </si>
  <si>
    <t>https://monqcle.com/upload/62fab2e99cd360a9048b45c9/download</t>
  </si>
  <si>
    <t>HB 1225</t>
  </si>
  <si>
    <t>https://monqcle.com/upload/62faa5f49cd36009608b45c5/download</t>
  </si>
  <si>
    <t>HB 1225; HB 1225; HB 1225</t>
  </si>
  <si>
    <t>https://monqcle.com/upload/62faa5f49cd36009608b45c5/download; https://monqcle.com/upload/62faa5f49cd36009608b45c5/download; https://monqcle.com/upload/62faa5f49cd36009608b45c5/download</t>
  </si>
  <si>
    <t>https://monqcle.com/upload/62faa94f9cd36080708b45c5/download</t>
  </si>
  <si>
    <t>Rhode Island</t>
  </si>
  <si>
    <t>AN ACT RELATING TO MILITARY AFFAIRS AND DEFENSE -- EMERGENCY MANAGEMENT (Limits the governor to one thirty (30) day renewal of a declaration of emergency without a joint resolution of the general assembly.)</t>
  </si>
  <si>
    <t>https://monqcle.com/upload/62b73de19cd36051418b459e/download</t>
  </si>
  <si>
    <t>HB 5941</t>
  </si>
  <si>
    <t>AN ACT RELATING TO MILITARY AFFAIRS AND DEFENSE -- EMERGENCY MANAGEMENT (Allows the governor to renew an initial 30 day executive order or proclamation of a state of disaster emergency by the governor for 2 additional 30 day extensions.); AN ACT RELATING TO MILITARY AFFAIRS AND DEFENSE -- EMERGENCY MANAGEMENT (Allows the governor to renew an initial 30 day executive order or proclamation of a state of disaster emergency by the governor for 2 additional 30 day extensions.)</t>
  </si>
  <si>
    <t>https://monqcle.com/upload/63c96ea99cd360001a8b4577/download; https://monqcle.com/upload/63c96ea99cd360001a8b4577/download</t>
  </si>
  <si>
    <t>AN ACT RELATING TO MILITARY AFFAIRS AND DEFENSE -- EMERGENCY MANAGEMENT (Allows the governor to renew an initial 30 day executive order or proclamation of a state of disaster emergency by the governor for 2 additional 30 day extensions.)</t>
  </si>
  <si>
    <t>https://monqcle.com/upload/63c96ea99cd360001a8b4577/download</t>
  </si>
  <si>
    <t>HB 5989</t>
  </si>
  <si>
    <t>AN ACT RELATING TO CRIMINAL OFFENSES - MANDATORY VACCINATION AGREEMENT PROHIBITED (Prohibits discrimination against individuals who refuse to be vaccinated.)</t>
  </si>
  <si>
    <t>https://monqcle.com/upload/62b73ee59cd36051418b45a8/download</t>
  </si>
  <si>
    <t>SB 2110</t>
  </si>
  <si>
    <t>HB 7321</t>
  </si>
  <si>
    <t>AN ACT RELATING TO HEALTH AND SAFETY - COVID-19 VACCINATION NOT REQUIRED FOR ACCESS TO STATE OR PRIVATE BUSINESSES ACT (Prohibits public agencies and private businesses from requiring proof of COVID-19 vaccine before permitting any individual from entering the building or business unless that business precluded access in common practice prior to COVID-19 pandemic.)</t>
  </si>
  <si>
    <t>https://monqcle.com/upload/63c96f219cd360131a8b4577/download</t>
  </si>
  <si>
    <t>South Carolina</t>
  </si>
  <si>
    <t>H 3387</t>
  </si>
  <si>
    <t>0020-01-12</t>
  </si>
  <si>
    <t>S 45</t>
  </si>
  <si>
    <t>S 104</t>
  </si>
  <si>
    <t>S 382</t>
  </si>
  <si>
    <t>H 3126</t>
  </si>
  <si>
    <t>H 4507</t>
  </si>
  <si>
    <t>H 4555</t>
  </si>
  <si>
    <t>H 4560</t>
  </si>
  <si>
    <t>H 4561</t>
  </si>
  <si>
    <t>H 4565</t>
  </si>
  <si>
    <t>H 4508</t>
  </si>
  <si>
    <t>H 4509</t>
  </si>
  <si>
    <t>H 4552</t>
  </si>
  <si>
    <t>S 899</t>
  </si>
  <si>
    <t>S 900</t>
  </si>
  <si>
    <t>S 177</t>
  </si>
  <si>
    <t>H 3443</t>
  </si>
  <si>
    <t>H 3556</t>
  </si>
  <si>
    <t>TO AMEND SECTION 25-1-440, CODE OF LAWS OF SOUTH CAROLINA, 1976, RELATING TO POWERS AND DUTIES OF THE GOVERNOR DURING A DECLARED EMERGENCY, SO AS TO PROVIDE THAT A DECLARED STATE OF EMERGENCY FOR A PUBLIC HEALTH EMERGENCY SHALL NOT CONTINUE FOR A PERIOD OF MORE THAN THIRTY DAYS WITHOUT THE PASSAGE OF A JOINT RESOLUTION BY THE GENERAL ASSEMBLY EXPRESSLY APPROVING THE DECLARATION'S CONTINUATION, TO PROVIDE THAT UPON THE EXPIRATION OF THE GOVERNOR'S ORIGINAL EMERGENCY DECLARATION, HE MAY NOT DECLARE A NEW STATE OF EMERGENCY BASED UPON THE SAME OR SUBSTANTIALLY SIMILAR FACTS AND CIRCUMSTANCES AS THE ORIGINAL DECLARATION WITHOUT THE PASSAGE OF A JOINT RESOLUTION BY THE GENERAL ASSEMBLY EXPRESSLY APPROVING THE NEW EMERGENCY DECLARATION, TO REQUIRE THE GOVERNOR TO SUBMIT A REPORT TO THE GENERAL ASSEMBLY BEFORE CONTINUING A DECLARED STATE OF EMERGENCY OR DECLARING A NEW STATE OF EMERGENCY BASED UPON THE SAME OR SUBSTANTIALLY SIMILAR FACTS AND CIRCUMSTANCES AS THE ORIGINAL DECLARATION, AND TO DEFINE RELEVANT TERMS.</t>
  </si>
  <si>
    <t>H 3526</t>
  </si>
  <si>
    <t>H 5018</t>
  </si>
  <si>
    <t>South Dakota</t>
  </si>
  <si>
    <t>HB 1194</t>
  </si>
  <si>
    <t>South Dakota HB 1194</t>
  </si>
  <si>
    <t>https://monqcle.com/upload/63c816019cd360a4748b457b/download</t>
  </si>
  <si>
    <t>HB 1259</t>
  </si>
  <si>
    <t>South Dakota House Bill 1259, An Act to provide oversight regarding the exercise of gubernatorial emergency powers.</t>
  </si>
  <si>
    <t>The bill has failed. In South Dakota, a decision to defer a bill to the 41st day of the legislative session kills it, because the legislative session has 40 days.</t>
  </si>
  <si>
    <t>https://monqcle.com/upload/62179a509cd360573f8b456f/download</t>
  </si>
  <si>
    <t>South Dakota House Bill 1259, An Act to provide oversight regarding the exercise of gubernatorial emergency powers.; South Dakota House Bill 1259, An Act to provide oversight regarding the exercise of gubernatorial emergency powers.</t>
  </si>
  <si>
    <t>https://monqcle.com/upload/62179a509cd360573f8b456f/download; https://monqcle.com/upload/62179a509cd360573f8b456f/download</t>
  </si>
  <si>
    <t>Tennessee</t>
  </si>
  <si>
    <t>HB 10</t>
  </si>
  <si>
    <t>SB 187</t>
  </si>
  <si>
    <t>SB 858</t>
  </si>
  <si>
    <t>HB 1137</t>
  </si>
  <si>
    <t>SB 221</t>
  </si>
  <si>
    <t>SB 859</t>
  </si>
  <si>
    <t>HB 9076</t>
  </si>
  <si>
    <t>Tennessee House Bill 9076, AN ACT to amend Tennessee Code Annotated, Title 4; Title 14; Title 58; Title 68, Chapter 2 and Chapter 550 of the Public Acts of 2021, relative to public health.</t>
  </si>
  <si>
    <t>Tennessee House Bill 9076 provides that during a pandemic, the governor has exclusive jurisdiction to issue executive orders to be followed by county health departments; removes quarantine authority from county health departments not in conformance with Governor directives.</t>
  </si>
  <si>
    <t>https://monqcle.com/upload/6384fd939cd3607a388b4577/download</t>
  </si>
  <si>
    <t>HB 9004</t>
  </si>
  <si>
    <t>HB 9006</t>
  </si>
  <si>
    <t>HB 9039</t>
  </si>
  <si>
    <t>HB 9042</t>
  </si>
  <si>
    <t>SB 9014</t>
  </si>
  <si>
    <t>SB 9027</t>
  </si>
  <si>
    <t>Tennessee House Bill 9076 passed both chambers on October 29, 2021.</t>
  </si>
  <si>
    <t>Texas</t>
  </si>
  <si>
    <t>House Bill 3</t>
  </si>
  <si>
    <t>SB 422</t>
  </si>
  <si>
    <t>https://monqcle.com/upload/62e809469cd3604c688b459c/download</t>
  </si>
  <si>
    <t>SB 422; SB 422</t>
  </si>
  <si>
    <t>https://monqcle.com/upload/62e809469cd3604c688b459c/download; https://monqcle.com/upload/62e809469cd3604c688b459c/download</t>
  </si>
  <si>
    <t>SB 1025</t>
  </si>
  <si>
    <t>https://monqcle.com/upload/62e7f8ce9cd360af4c8b4572/download</t>
  </si>
  <si>
    <t>SB 1025; SB 1025; SB 1025</t>
  </si>
  <si>
    <t>https://monqcle.com/upload/62e7f8ce9cd360af4c8b4572/download; https://monqcle.com/upload/62e7f8ce9cd360af4c8b4572/download; https://monqcle.com/upload/62e7f8ce9cd360af4c8b4572/download</t>
  </si>
  <si>
    <t>HB 4482</t>
  </si>
  <si>
    <t>https://monqcle.com/upload/62e7f4919cd360f3368b45a3/download</t>
  </si>
  <si>
    <t>https://monqcle.com/upload/62e7fbe79cd360524a8b46d3/download</t>
  </si>
  <si>
    <t>https://monqcle.com/upload/62e7fbe79cd360524a8b46d3/download; https://monqcle.com/upload/62e7fbe79cd360524a8b46d3/download; https://monqcle.com/upload/62e7fbe79cd360524a8b46d3/download</t>
  </si>
  <si>
    <t>SB 966</t>
  </si>
  <si>
    <t>https://monqcle.com/upload/62e8255d9cd360684a8b4581/download</t>
  </si>
  <si>
    <t>SB 966; SB 966</t>
  </si>
  <si>
    <t>https://monqcle.com/upload/62e8255d9cd360684a8b4581/download; https://monqcle.com/upload/62e8255d9cd360684a8b4581/download</t>
  </si>
  <si>
    <t>SB 968</t>
  </si>
  <si>
    <t>https://monqcle.com/upload/62e828b99cd360684a8b459e/download</t>
  </si>
  <si>
    <t>HB 966</t>
  </si>
  <si>
    <t>https://monqcle.com/upload/62e826839cd360684a8b458a/download</t>
  </si>
  <si>
    <t>https://monqcle.com/upload/62e82a729cd36021688b456c/download</t>
  </si>
  <si>
    <t>https://monqcle.com/upload/62d58d449cd360000d8b457e/download</t>
  </si>
  <si>
    <t>https://monqcle.com/upload/62e826d29cd360304c8b4590/download</t>
  </si>
  <si>
    <t>https://monqcle.com/upload/62e82b389cd360304c8b45ae/download</t>
  </si>
  <si>
    <t>SB 968; SB 968</t>
  </si>
  <si>
    <t>https://monqcle.com/upload/62e82b389cd360304c8b45ae/download; https://monqcle.com/upload/62e82b389cd360304c8b45ae/download</t>
  </si>
  <si>
    <t>https://monqcle.com/upload/62e7f4e09cd360f3368b45aa/download</t>
  </si>
  <si>
    <t>https://monqcle.com/upload/62e8099d9cd3604c688b45a5/download</t>
  </si>
  <si>
    <t>https://monqcle.com/upload/62e8099d9cd3604c688b45a5/download; https://monqcle.com/upload/62e8099d9cd3604c688b45a5/download</t>
  </si>
  <si>
    <t>https://monqcle.com/upload/62e7fb609cd360574a8b45a3/download</t>
  </si>
  <si>
    <t>https://monqcle.com/upload/62e7fb609cd360574a8b45a3/download; https://monqcle.com/upload/62e7fb609cd360574a8b45a3/download; https://monqcle.com/upload/62e7fb609cd360574a8b45a3/download</t>
  </si>
  <si>
    <t>https://monqcle.com/upload/62e827939cd360304c8b4597/download</t>
  </si>
  <si>
    <t>null; null</t>
  </si>
  <si>
    <t>SB 100</t>
  </si>
  <si>
    <t>SB 13</t>
  </si>
  <si>
    <t>https://monqcle.com/upload/62e7fceb9cd360524a8b46d8/download</t>
  </si>
  <si>
    <t>https://monqcle.com/upload/62e8022b9cd3604c688b4571/download</t>
  </si>
  <si>
    <t xml:space="preserve">SB 30 </t>
  </si>
  <si>
    <t>SB 30</t>
  </si>
  <si>
    <t>https://monqcle.com/upload/62e807519cd360ef678b4589/download</t>
  </si>
  <si>
    <t>SB 33</t>
  </si>
  <si>
    <t>https://monqcle.com/upload/62e807b69cd3604c688b4590/download</t>
  </si>
  <si>
    <t>HB 93</t>
  </si>
  <si>
    <t>https://monqcle.com/upload/62e7f63b9cd36023488b4579/download</t>
  </si>
  <si>
    <t>HB 93; HB 93</t>
  </si>
  <si>
    <t>https://monqcle.com/upload/62e7f63b9cd36023488b4579/download; https://monqcle.com/upload/62e7f63b9cd36023488b4579/download</t>
  </si>
  <si>
    <t>https://monqcle.com/upload/62e7f6b09cd36019458b457a/download</t>
  </si>
  <si>
    <t>https://monqcle.com/upload/62e7f6b09cd36019458b457a/download; https://monqcle.com/upload/62e7f6b09cd36019458b457a/download</t>
  </si>
  <si>
    <t>https://monqcle.com/upload/62e7fd369cd360574a8b45b4/download</t>
  </si>
  <si>
    <t>https://monqcle.com/upload/62e804fd9cd36041688b4583/download</t>
  </si>
  <si>
    <t>Utah</t>
  </si>
  <si>
    <t>HB 169</t>
  </si>
  <si>
    <t>DISASTER RESPONSE AND RECOVERY ACT AMENDMENTS</t>
  </si>
  <si>
    <t>https://monqcle.com/upload/6297bb829cd360aa4f8b458a/download</t>
  </si>
  <si>
    <t>DISASTER RESPONSE AND RECOVERY ACT AMENDMENTS; DISASTER RESPONSE AND RECOVERY ACT AMENDMENTS; DISASTER RESPONSE AND RECOVERY ACT AMENDMENTS</t>
  </si>
  <si>
    <t>https://monqcle.com/upload/6297bb829cd360aa4f8b458a/download; https://monqcle.com/upload/6297bb829cd360aa4f8b458a/download; https://monqcle.com/upload/6297bb829cd360aa4f8b458a/download</t>
  </si>
  <si>
    <t>HB 184</t>
  </si>
  <si>
    <t>PROTECTION OF PERSONAL AND RELIGIOUS LIBERTY</t>
  </si>
  <si>
    <t>https://monqcle.com/upload/6297c9349cd360ec168b456c/download</t>
  </si>
  <si>
    <t>PROTECTION OF PERSONAL AND RELIGIOUS LIBERTY; PROTECTION OF PERSONAL AND RELIGIOUS LIBERTY</t>
  </si>
  <si>
    <t>https://monqcle.com/upload/6297c9349cd360ec168b456c/download; https://monqcle.com/upload/6297c9349cd360ec168b456c/download</t>
  </si>
  <si>
    <t>SB 195</t>
  </si>
  <si>
    <t>EMERGENCY RESPONSE AMENDMENTS</t>
  </si>
  <si>
    <t>https://monqcle.com/upload/6298cf5f9cd36000408b45ad/download</t>
  </si>
  <si>
    <t>EMERGENCY RESPONSE AMENDMENTS; EMERGENCY RESPONSE AMENDMENTS</t>
  </si>
  <si>
    <t>https://monqcle.com/upload/6298cf5f9cd36000408b45ad/download; https://monqcle.com/upload/6298cf5f9cd36000408b45ad/download</t>
  </si>
  <si>
    <t>EMERGENCY RESPONSE AMENDMENTS; EMERGENCY RESPONSE AMENDMENTS; EMERGENCY RESPONSE AMENDMENTS</t>
  </si>
  <si>
    <t>https://monqcle.com/upload/6298cf5f9cd36000408b45ad/download; https://monqcle.com/upload/6298cf5f9cd36000408b45ad/download; https://monqcle.com/upload/6298cf5f9cd36000408b45ad/download</t>
  </si>
  <si>
    <t>HB 182</t>
  </si>
  <si>
    <t>Utah House Bill 182, LOCAL HEALTH DEPARTMENT ORDER AMENDMENTS</t>
  </si>
  <si>
    <t>https://monqcle.com/upload/625caf309cd360e03c8b4590/download</t>
  </si>
  <si>
    <t>Utah House Bill 182, LOCAL HEALTH DEPARTMENT ORDER AMENDMENTS; Utah House Bill 182, LOCAL HEALTH DEPARTMENT ORDER AMENDMENTS; Utah House Bill 182, LOCAL HEALTH DEPARTMENT ORDER AMENDMENTS</t>
  </si>
  <si>
    <t>https://monqcle.com/upload/625caf309cd360e03c8b4590/download; https://monqcle.com/upload/625caf309cd360e03c8b4590/download; https://monqcle.com/upload/625caf309cd360e03c8b4590/download</t>
  </si>
  <si>
    <t>SJR 3</t>
  </si>
  <si>
    <t>Utah Senate Joint Resolution 3, Joint Resolution to Terminate Public Health Orders Pertaining to Face Coverings</t>
  </si>
  <si>
    <t>Utah Senate Joint Resolution 3 terminates a public health order of constraint in Salt Lake County that requires the wearing of a mask or face covering.</t>
  </si>
  <si>
    <t>https://monqcle.com/upload/63851d009cd36017618b4573/download</t>
  </si>
  <si>
    <t>Utah Senate Joint Resolution 3 was introduced and passed the first chamber on January 18, 2022.</t>
  </si>
  <si>
    <t>Utah House Bill 182, LOCAL HEALTH DEPARTMENT ORDER AMENDMENTS; Utah House Bill 182, LOCAL HEALTH DEPARTMENT ORDER AMENDMENTS</t>
  </si>
  <si>
    <t>https://monqcle.com/upload/625caf309cd360e03c8b4590/download; https://monqcle.com/upload/625cb2329cd360774c8b4579/download</t>
  </si>
  <si>
    <t>https://monqcle.com/upload/625caf309cd360e03c8b4590/download; https://monqcle.com/upload/625cb2329cd360774c8b4579/download; https://monqcle.com/upload/625cb2ba9cd360a6518b4570/download</t>
  </si>
  <si>
    <t>Utah House Bill 182, LOCAL HEALTH DEPARTMENT ORDER AMENDMENTS; Utah House Bill 182, LOCAL HEALTH DEPARTMENT ORDER AMENDMENTS; Utah House Bill 182, LOCAL HEALTH DEPARTMENT ORDER AMENDMENTS; Utah House Bill 182, LOCAL HEALTH DEPARTMENT ORDER AMENDMENTS</t>
  </si>
  <si>
    <t>https://monqcle.com/upload/625caf309cd360e03c8b4590/download; https://monqcle.com/upload/625cb2329cd360774c8b4579/download; https://monqcle.com/upload/625cb2ba9cd360a6518b4570/download; https://monqcle.com/upload/625cb32d9cd360a7518b4571/download</t>
  </si>
  <si>
    <t>Vermont</t>
  </si>
  <si>
    <t>H 283</t>
  </si>
  <si>
    <t>https://monqcle.com/upload/63c96fcd9cd3601e1a8b456f/download</t>
  </si>
  <si>
    <t>Virginia</t>
  </si>
  <si>
    <t>HJ 513</t>
  </si>
  <si>
    <t>Constitutional amendment; executive power, state of emergency, special session (first reference).</t>
  </si>
  <si>
    <t>https://monqcle.com/upload/62a225f49cd360c33c8b45b7/download</t>
  </si>
  <si>
    <t>SB 1131</t>
  </si>
  <si>
    <t>Emergency Services and Disaster Law; limitation on duration of executive orders.</t>
  </si>
  <si>
    <t>https://monqcle.com/upload/62a253cb9cd36075528b4579/download</t>
  </si>
  <si>
    <t>HB 27</t>
  </si>
  <si>
    <t>HB 151</t>
  </si>
  <si>
    <t>https://monqcle.com/upload/62a0ed3e9cd360bb778b456b/download</t>
  </si>
  <si>
    <t>Emergency laws; limits powers and duties of Governor, executive orders.; Emergency laws; limits powers and duties of Governor, executive orders.</t>
  </si>
  <si>
    <t>https://monqcle.com/upload/62a0ed3e9cd360bb778b456b/download; https://monqcle.com/upload/62a0ed3e9cd360bb778b456b/download</t>
  </si>
  <si>
    <t>HB 157</t>
  </si>
  <si>
    <t>Public health emergency; emergency orders and regulations; limitations.</t>
  </si>
  <si>
    <t>https://monqcle.com/upload/62a0f6cb9cd3602c0b8b4577/download</t>
  </si>
  <si>
    <t>Public health emergency; emergency orders and regulations; limitations.; Public health emergency; emergency orders and regulations; limitations.; Public health emergency; emergency orders and regulations; limitations.; Public health emergency; emergency orders and regulations; limitations.</t>
  </si>
  <si>
    <t>https://monqcle.com/upload/62a0f6cb9cd3602c0b8b4577/download; https://monqcle.com/upload/62a0f6cb9cd3602c0b8b4577/download; https://monqcle.com/upload/62a0f6cb9cd3602c0b8b4577/download; https://monqcle.com/upload/62a0f6cb9cd3602c0b8b4577/download</t>
  </si>
  <si>
    <t>HB 158</t>
  </si>
  <si>
    <t>https://monqcle.com/upload/62a1f0469cd360c9318b457d/download</t>
  </si>
  <si>
    <t>HB 512</t>
  </si>
  <si>
    <t>HB 514</t>
  </si>
  <si>
    <t>HB 777</t>
  </si>
  <si>
    <t>SB 601</t>
  </si>
  <si>
    <t>COVID-19 immunization; prohibition on requirement, discrimination prohibited.</t>
  </si>
  <si>
    <t>https://monqcle.com/upload/62a23fa79cd360a2158b4574/download</t>
  </si>
  <si>
    <t>Emergency laws; limits powers and duties of Governor, executive orders.</t>
  </si>
  <si>
    <t>https://monqcle.com/upload/62a0f43a9cd360d6058b4587/download</t>
  </si>
  <si>
    <t>https://monqcle.com/upload/62a0f43a9cd360d6058b4587/download; https://monqcle.com/upload/62a0f43a9cd360d6058b4587/download</t>
  </si>
  <si>
    <t>Washington</t>
  </si>
  <si>
    <t>SB 5100</t>
  </si>
  <si>
    <t>HB 1020</t>
  </si>
  <si>
    <t>Concerning the emergency powers of the governor.</t>
  </si>
  <si>
    <t>https://monqcle.com/upload/629a18599cd36040708b457b/download</t>
  </si>
  <si>
    <t>HB 1004</t>
  </si>
  <si>
    <t>Concerning legislative oversight of emergency health orders.</t>
  </si>
  <si>
    <t>https://monqcle.com/upload/62991c3f9cd36053328b4598/download</t>
  </si>
  <si>
    <t>Concerning legislative oversight of emergency health orders.; Concerning legislative oversight of emergency health orders.</t>
  </si>
  <si>
    <t>https://monqcle.com/upload/62991c3f9cd36053328b4598/download; https://monqcle.com/upload/62991c3f9cd36053328b4598/download</t>
  </si>
  <si>
    <t>HB 1029</t>
  </si>
  <si>
    <t>Concerning orders and rules during a state of emergency.</t>
  </si>
  <si>
    <t>https://monqcle.com/upload/629a2ab69cd360cf1c8b456f/download</t>
  </si>
  <si>
    <t>Concerning orders and rules during a state of emergency.; Concerning orders and rules during a state of emergency.</t>
  </si>
  <si>
    <t>https://monqcle.com/upload/629a2ab69cd360cf1c8b456f/download; https://monqcle.com/upload/629a2ab69cd360cf1c8b456f/download</t>
  </si>
  <si>
    <t>HB 1017</t>
  </si>
  <si>
    <t>HB 1158</t>
  </si>
  <si>
    <t>Limiting unilateral actions by the executive branch in emergencies.</t>
  </si>
  <si>
    <t>https://monqcle.com/upload/629a58699cd360911c8b4577/download</t>
  </si>
  <si>
    <t>Limiting unilateral actions by the executive branch in emergencies.; Limiting unilateral actions by the executive branch in emergencies.</t>
  </si>
  <si>
    <t>https://monqcle.com/upload/629a58699cd360911c8b4577/download; https://monqcle.com/upload/629a58699cd360911c8b4577/download</t>
  </si>
  <si>
    <t>SB 5420</t>
  </si>
  <si>
    <t>SB 5473</t>
  </si>
  <si>
    <t>HB 1381</t>
  </si>
  <si>
    <t>Limiting the governor's emergency powers, ensuring legislative balance of power, and regulating government agency emergency power.</t>
  </si>
  <si>
    <t>https://monqcle.com/upload/629e07679cd360a55a8b45ae/download</t>
  </si>
  <si>
    <t>Limiting the governor's emergency powers, ensuring legislative balance of power, and regulating government agency emergency power.; Limiting the governor's emergency powers, ensuring legislative balance of power, and regulating government agency emergency power.; Limiting the governor's emergency powers, ensuring legislative balance of power, and regulating government agency emergency power.</t>
  </si>
  <si>
    <t>https://monqcle.com/upload/629e07679cd360a55a8b45ae/download; https://monqcle.com/upload/629e07679cd360a55a8b45ae/download; https://monqcle.com/upload/629e07679cd360a55a8b45ae/download</t>
  </si>
  <si>
    <t>Limiting the governor's emergency powers, ensuring legislative balance of power, and regulating government agency emergency power.; Limiting the governor's emergency powers, ensuring legislative balance of power, and regulating government agency emergency power.</t>
  </si>
  <si>
    <t>https://monqcle.com/upload/629e07679cd360a55a8b45ae/download; https://monqcle.com/upload/629e07679cd360a55a8b45ae/download</t>
  </si>
  <si>
    <t>HB 1557</t>
  </si>
  <si>
    <t>Increasing legislative involvement in gubernatorial proclamations relating to a state of emergency.</t>
  </si>
  <si>
    <t>https://monqcle.com/upload/629e20879cd3601b2d8b45a4/download</t>
  </si>
  <si>
    <t>SB 5144</t>
  </si>
  <si>
    <t>Protecting the right of every Washington resident to decline an immunization or vaccination for COVID-19.</t>
  </si>
  <si>
    <t>https://monqcle.com/upload/629e47b59cd360d6218b4582/download</t>
  </si>
  <si>
    <t>HB 2030</t>
  </si>
  <si>
    <t>Prohibiting the use of involuntary quarantine and isolation.</t>
  </si>
  <si>
    <t>https://monqcle.com/upload/629e2af39cd36011548b4573/download</t>
  </si>
  <si>
    <t>Prohibiting the use of involuntary quarantine and isolation.; Prohibiting the use of involuntary quarantine and isolation.</t>
  </si>
  <si>
    <t>https://monqcle.com/upload/629e2af39cd36011548b4573/download; https://monqcle.com/upload/629e2af39cd36011548b4573/download</t>
  </si>
  <si>
    <t>Prohibiting the use of involuntary quarantine and isolation.; Prohibiting the use of involuntary quarantine and isolation.; Prohibiting the use of involuntary quarantine and isolation.</t>
  </si>
  <si>
    <t>https://monqcle.com/upload/629e2af39cd36011548b4573/download; https://monqcle.com/upload/629e2af39cd36011548b4573/download; https://monqcle.com/upload/629e2af39cd36011548b4573/download</t>
  </si>
  <si>
    <t>West Virginia</t>
  </si>
  <si>
    <t>HB 2003</t>
  </si>
  <si>
    <t>Relating to the authority and obligations of the Governor and Legislature when in declared states of preparedness and emergency</t>
  </si>
  <si>
    <t>https://monqcle.com/upload/629f4e279cd3608d798b4574/download</t>
  </si>
  <si>
    <t>HB 2015</t>
  </si>
  <si>
    <t>Requiring rules of local boards of health to be approved by the county commission except in cases of a public health emergency</t>
  </si>
  <si>
    <t>https://monqcle.com/upload/629f574c9cd360e3088b45a5/download</t>
  </si>
  <si>
    <t>SB 355</t>
  </si>
  <si>
    <t>Relating to emergency powers of Governor</t>
  </si>
  <si>
    <t>https://monqcle.com/upload/629faade9cd3608f7b8b4567/download</t>
  </si>
  <si>
    <t>SB 568</t>
  </si>
  <si>
    <t>Relating to measures Governor may make during state of emergency</t>
  </si>
  <si>
    <t>https://monqcle.com/upload/629fb0649cd360fb0b8b4568/download</t>
  </si>
  <si>
    <t>HB 3023</t>
  </si>
  <si>
    <t>Reintroduced on January 12, 2022.</t>
  </si>
  <si>
    <t>Relating to the authority and obligations of the Governor and Legislature when in declared states of preparedness and emergency; Relating to the authority and obligations of the Governor and Legislature when in declared states of preparedness and emergency</t>
  </si>
  <si>
    <t>HB 331</t>
  </si>
  <si>
    <t>Relating to the review, approval, disapproval, or amendment of rules of local boards of health by the county commission or county board of education</t>
  </si>
  <si>
    <t>https://monqcle.com/upload/629e5fb19cd360f0588b4568/download</t>
  </si>
  <si>
    <t>Relating to the review, approval, disapproval, or amendment of rules of local boards of health by the county commission or county board of education; Relating to the review, approval, disapproval, or amendment of rules of local boards of health by the county commission or county board of education; Relating to the review, approval, disapproval, or amendment of rules of local boards of health by the county commission or county board of education</t>
  </si>
  <si>
    <t>https://monqcle.com/upload/629e5fb19cd360f0588b4568/download; https://monqcle.com/upload/629e5fb19cd360f0588b4568/download; https://monqcle.com/upload/629e5fb19cd360f0588b4568/download</t>
  </si>
  <si>
    <t>SB 210</t>
  </si>
  <si>
    <t>https://monqcle.com/upload/629fa3d89cd36035678b4576/download</t>
  </si>
  <si>
    <t>HB 3028</t>
  </si>
  <si>
    <t>Right to travel bill.</t>
  </si>
  <si>
    <t>https://monqcle.com/upload/629f67539cd360a6378b45a2/download</t>
  </si>
  <si>
    <t>HB 4071</t>
  </si>
  <si>
    <t>HB 4346</t>
  </si>
  <si>
    <t>https://monqcle.com/upload/629f7bda9cd360c8728b456f/download</t>
  </si>
  <si>
    <t>HB 4012</t>
  </si>
  <si>
    <t>HB 4620</t>
  </si>
  <si>
    <t>Providing options to vaccinations and mask requirements as a condition to entry of schools</t>
  </si>
  <si>
    <t>https://monqcle.com/upload/629f93769cd360e0308b45c5/download</t>
  </si>
  <si>
    <t>Wisconsin</t>
  </si>
  <si>
    <t>AB 1</t>
  </si>
  <si>
    <t>AB 23</t>
  </si>
  <si>
    <t>AB 272</t>
  </si>
  <si>
    <t>AB 299</t>
  </si>
  <si>
    <t>SB 886</t>
  </si>
  <si>
    <t>AB 912</t>
  </si>
  <si>
    <t>SB 1039</t>
  </si>
  <si>
    <t>AB 1131</t>
  </si>
  <si>
    <t>Wyoming</t>
  </si>
  <si>
    <t>SF 80</t>
  </si>
  <si>
    <t>https://monqcle.com/upload/62fadef99cd360950e8b4570/download</t>
  </si>
  <si>
    <t>SF 94</t>
  </si>
  <si>
    <t>https://monqcle.com/upload/62fbaab69cd360a01c8b4574/download</t>
  </si>
  <si>
    <t>SF 94; SF 94</t>
  </si>
  <si>
    <t>https://monqcle.com/upload/62fbaab69cd360a01c8b4574/download; https://monqcle.com/upload/62fbaab69cd360a01c8b4574/download</t>
  </si>
  <si>
    <t>HB 98</t>
  </si>
  <si>
    <t>House Bill 98</t>
  </si>
  <si>
    <t>https://monqcle.com/upload/62d580ff9cd360d7398b459e/download</t>
  </si>
  <si>
    <t>HB 113</t>
  </si>
  <si>
    <t>House Bill 113</t>
  </si>
  <si>
    <t>https://monqcle.com/upload/62d588b99cd360d46d8b457e/download</t>
  </si>
  <si>
    <t>House Bill 113; House Bill 113</t>
  </si>
  <si>
    <t>https://monqcle.com/upload/62d588b99cd360d46d8b457e/download; https://monqcle.com/upload/62d588b99cd360d46d8b457e/download</t>
  </si>
  <si>
    <t>HB 56</t>
  </si>
  <si>
    <t>https://monqcle.com/upload/62d5701e9cd36039078b458e/download</t>
  </si>
  <si>
    <t>https://monqcle.com/upload/62fae0189cd360950e8b457a/download</t>
  </si>
  <si>
    <t>HB 127</t>
  </si>
  <si>
    <t>https://monqcle.com/upload/62fab1de9cd360a9048b45c3/download</t>
  </si>
  <si>
    <t>https://monqcle.com/upload/62fab3a19cd360a8048b45d3/download</t>
  </si>
  <si>
    <t>https://monqcle.com/upload/62fae16f9cd360950e8b4582/download</t>
  </si>
  <si>
    <t>https://monqcle.com/upload/62fab5bb9cd360bb258b4568/download</t>
  </si>
  <si>
    <t>House Bill 56</t>
  </si>
  <si>
    <t>https://monqcle.com/upload/62d573769cd36039078b45a2/download</t>
  </si>
  <si>
    <t>https://monqcle.com/upload/62d589fb9cd360c4758b4583/download</t>
  </si>
  <si>
    <t>https://monqcle.com/upload/62fbac559cd360a01c8b457f/download</t>
  </si>
  <si>
    <t>https://monqcle.com/upload/62fbac559cd360a01c8b457f/download; https://monqcle.com/upload/62fbac559cd360a01c8b457f/download</t>
  </si>
  <si>
    <t>https://monqcle.com/upload/62fab6149cd36029058b45f2/download</t>
  </si>
  <si>
    <t>https://monqcle.com/upload/62faaeee9cd36029058b45a5/download</t>
  </si>
  <si>
    <t>https://monqcle.com/upload/62faafea9cd360a8048b45a4/download</t>
  </si>
  <si>
    <t>Jurisdictions</t>
  </si>
  <si>
    <t>PHA_glim_Issuance of emergency order is restricted</t>
  </si>
  <si>
    <t>PHA_glim_Duration of emergency order is limited</t>
  </si>
  <si>
    <t>PHA_glim_Scope of emergency order is restricted</t>
  </si>
  <si>
    <t>PHA_glim_Termination by legislature</t>
  </si>
  <si>
    <t>PHA_glim_Termination by another entity</t>
  </si>
  <si>
    <t>PHA_glim_Local override of state orders</t>
  </si>
  <si>
    <t>PHA_slim_Issuance of emergency order is restricted</t>
  </si>
  <si>
    <t>PHA_slim_Duration of emergency order is limited</t>
  </si>
  <si>
    <t>PHA_slim_Scope of emergency order is restricted</t>
  </si>
  <si>
    <t>PHA_slim_Termination by legislature</t>
  </si>
  <si>
    <t>PHA_slim_Termination by another entity</t>
  </si>
  <si>
    <t>PHA_slim_Local override of state orders</t>
  </si>
  <si>
    <t>PHA_llim_Issuance of emergency order is restricted</t>
  </si>
  <si>
    <t>PHA_llim_Duration of emergency order is limited</t>
  </si>
  <si>
    <t>PHA_llim_Scope of emergency order is restricted</t>
  </si>
  <si>
    <t>PHA_llim_Termination by legislature</t>
  </si>
  <si>
    <t>PHA_llim_Termination by another entity</t>
  </si>
  <si>
    <t>.</t>
  </si>
  <si>
    <t>Senate Bill 255</t>
  </si>
  <si>
    <t>House Bill 262</t>
  </si>
  <si>
    <t>Senate Bill 1648</t>
  </si>
  <si>
    <t>House Bill 2022</t>
  </si>
  <si>
    <t>Assembly Bill 2546</t>
  </si>
  <si>
    <t>House Bill 22-1144</t>
  </si>
  <si>
    <t>Senate Bill No. 1262</t>
  </si>
  <si>
    <t>House Bill No. 631</t>
  </si>
  <si>
    <t>House Bill 1405</t>
  </si>
  <si>
    <t xml:space="preserve">SB 40 </t>
  </si>
  <si>
    <t>House Bill 2668</t>
  </si>
  <si>
    <t>House Bill 2678</t>
  </si>
  <si>
    <t>House Bill 2679</t>
  </si>
  <si>
    <t>House Bill 2730</t>
  </si>
  <si>
    <t xml:space="preserve">SB 2 </t>
  </si>
  <si>
    <t>House Bill 760</t>
  </si>
  <si>
    <t>House Bill 1267</t>
  </si>
  <si>
    <t xml:space="preserve">LB 167 </t>
  </si>
  <si>
    <t>Legislative Bill 637</t>
  </si>
  <si>
    <t>Senate Bill 88</t>
  </si>
  <si>
    <t>Assembly Bill 93</t>
  </si>
  <si>
    <t>House Bill 187</t>
  </si>
  <si>
    <t>House Bill 280</t>
  </si>
  <si>
    <t>House Bill 433</t>
  </si>
  <si>
    <t>House Bill 417</t>
  </si>
  <si>
    <t>House Bill 389</t>
  </si>
  <si>
    <t>House Bill 559</t>
  </si>
  <si>
    <t>House Bill 542</t>
  </si>
  <si>
    <t>House Bill 1037</t>
  </si>
  <si>
    <t>House Bill 1224</t>
  </si>
  <si>
    <t>House Bill 1272</t>
  </si>
  <si>
    <t>Senate Bill 3674</t>
  </si>
  <si>
    <t>Assembly Bill 5610</t>
  </si>
  <si>
    <t>Assembly Bill 5777</t>
  </si>
  <si>
    <t>Senate Bill 3820</t>
  </si>
  <si>
    <t>Assembly Bill 5820</t>
  </si>
  <si>
    <t>Senate Bill 3866</t>
  </si>
  <si>
    <t>Assembly Bill 5832</t>
  </si>
  <si>
    <t>Senate Bill 3896</t>
  </si>
  <si>
    <t>Assembly Bill 1044</t>
  </si>
  <si>
    <t>Assembly Bill 775</t>
  </si>
  <si>
    <t>Assembly Bill 3429</t>
  </si>
  <si>
    <t>Senate Bill 2520</t>
  </si>
  <si>
    <t>House Bill 279</t>
  </si>
  <si>
    <t>House Bill 40</t>
  </si>
  <si>
    <t>House Bill 198</t>
  </si>
  <si>
    <t>Senate Bill 2246</t>
  </si>
  <si>
    <t>Assembly Bill 4720</t>
  </si>
  <si>
    <t>Senate Bill 4888</t>
  </si>
  <si>
    <t>Assembly Bill 5967</t>
  </si>
  <si>
    <t>Senate Bill 5357</t>
  </si>
  <si>
    <t>Senate Bill 5718</t>
  </si>
  <si>
    <t>Senate Bill 5914</t>
  </si>
  <si>
    <t>Senate Bill 6064</t>
  </si>
  <si>
    <t>Assembly Bill 8101</t>
  </si>
  <si>
    <t>Senate Bill 7269</t>
  </si>
  <si>
    <t>Senate Bill 7545</t>
  </si>
  <si>
    <t>House Bill 264</t>
  </si>
  <si>
    <t>Senate Bill 220</t>
  </si>
  <si>
    <t>Senate Bill 312</t>
  </si>
  <si>
    <t>House Bill 558</t>
  </si>
  <si>
    <t>House Bill 876</t>
  </si>
  <si>
    <t>House Bill 572</t>
  </si>
  <si>
    <t>House Bill 2337</t>
  </si>
  <si>
    <t>Senate Bill 541</t>
  </si>
  <si>
    <t>House Bill 1669</t>
  </si>
  <si>
    <t>House Bill 1670</t>
  </si>
  <si>
    <t>House Bill 2218</t>
  </si>
  <si>
    <t>House Bill 2579</t>
  </si>
  <si>
    <t>Senate Bill 927</t>
  </si>
  <si>
    <t>House Bill 3203</t>
  </si>
  <si>
    <t>House Bill 3247</t>
  </si>
  <si>
    <t>House Bill 4322</t>
  </si>
  <si>
    <t>Senate Bill 1124</t>
  </si>
  <si>
    <t>Senate Bill 1171</t>
  </si>
  <si>
    <t>House Bill 1517</t>
  </si>
  <si>
    <t>House Bill 1259</t>
  </si>
  <si>
    <t>House Bill 9076</t>
  </si>
  <si>
    <t>House Bill 308</t>
  </si>
  <si>
    <t>Senate Joint Resolution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</si>
</sst>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
    <xf numFmtId="0" fontId="0" fillId="0" borderId="0" xfId="0"/>
    <xf numFmtId="14" fontId="0" fillId="0" borderId="0" xfId="0" applyNumberFormat="1"/>
    <xf numFmtId="0" fontId="0" fillId="0" borderId="0" xfId="0" applyFill="1"/>
    <xf numFmtId="0" fontId="16" fillId="33" borderId="0" xfId="0" applyFont="1" applyFill="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09"/>
  <sheetViews>
    <sheetView tabSelected="1" workbookViewId="0"/>
  </sheetViews>
  <sheetFormatPr defaultRowHeight="14.5" x14ac:dyDescent="0.35"/>
  <cols>
    <col min="1" max="1" width="18.26953125" customWidth="1"/>
    <col min="2" max="2" width="12.90625" customWidth="1"/>
    <col min="3" max="3" width="14.08984375" customWidth="1"/>
    <col min="4" max="4" width="13.26953125" customWidth="1"/>
    <col min="13" max="13" width="12.1796875" customWidth="1"/>
    <col min="21" max="21" width="11.26953125" customWidth="1"/>
  </cols>
  <sheetData>
    <row r="1" spans="1:48" s="3" customFormat="1" ht="58" x14ac:dyDescent="0.35">
      <c r="A1" s="3" t="s">
        <v>1880</v>
      </c>
      <c r="B1" s="3" t="s">
        <v>0</v>
      </c>
      <c r="C1" s="3" t="s">
        <v>1</v>
      </c>
      <c r="D1" s="3" t="s">
        <v>2</v>
      </c>
      <c r="E1" s="3" t="s">
        <v>3</v>
      </c>
      <c r="F1" s="3" t="s">
        <v>4</v>
      </c>
      <c r="G1" s="3" t="s">
        <v>5</v>
      </c>
      <c r="H1" s="3" t="s">
        <v>6</v>
      </c>
      <c r="I1" s="3" t="s">
        <v>7</v>
      </c>
      <c r="J1" s="3" t="s">
        <v>8</v>
      </c>
      <c r="K1" s="3" t="s">
        <v>9</v>
      </c>
      <c r="L1" s="3" t="s">
        <v>10</v>
      </c>
      <c r="M1" s="3" t="s">
        <v>11</v>
      </c>
      <c r="N1" s="3" t="s">
        <v>12</v>
      </c>
      <c r="O1" s="3" t="s">
        <v>13</v>
      </c>
      <c r="P1" s="3" t="s">
        <v>14</v>
      </c>
      <c r="Q1" s="3" t="s">
        <v>15</v>
      </c>
      <c r="R1" s="3" t="s">
        <v>16</v>
      </c>
      <c r="S1" s="3" t="s">
        <v>17</v>
      </c>
      <c r="T1" s="3" t="s">
        <v>18</v>
      </c>
      <c r="U1" s="3" t="s">
        <v>19</v>
      </c>
      <c r="V1" s="3" t="s">
        <v>20</v>
      </c>
      <c r="W1" s="3" t="s">
        <v>21</v>
      </c>
      <c r="X1" s="3" t="s">
        <v>22</v>
      </c>
      <c r="Y1" s="3" t="s">
        <v>23</v>
      </c>
      <c r="Z1" s="3" t="s">
        <v>24</v>
      </c>
      <c r="AA1" s="3" t="s">
        <v>25</v>
      </c>
      <c r="AB1" s="3" t="s">
        <v>26</v>
      </c>
      <c r="AC1" s="3" t="s">
        <v>27</v>
      </c>
      <c r="AD1" s="3" t="s">
        <v>28</v>
      </c>
      <c r="AE1" s="3" t="s">
        <v>29</v>
      </c>
      <c r="AF1" s="3" t="s">
        <v>30</v>
      </c>
      <c r="AG1" s="3" t="s">
        <v>31</v>
      </c>
      <c r="AH1" s="3" t="s">
        <v>32</v>
      </c>
      <c r="AI1" s="3" t="s">
        <v>33</v>
      </c>
      <c r="AJ1" s="3" t="s">
        <v>34</v>
      </c>
      <c r="AK1" s="3" t="s">
        <v>35</v>
      </c>
      <c r="AL1" s="3" t="s">
        <v>36</v>
      </c>
      <c r="AM1" s="3" t="s">
        <v>37</v>
      </c>
      <c r="AN1" s="3" t="s">
        <v>38</v>
      </c>
      <c r="AO1" s="3" t="s">
        <v>39</v>
      </c>
      <c r="AP1" s="3" t="s">
        <v>40</v>
      </c>
      <c r="AQ1" s="3" t="s">
        <v>41</v>
      </c>
      <c r="AR1" s="3" t="s">
        <v>42</v>
      </c>
      <c r="AS1" s="3" t="s">
        <v>43</v>
      </c>
      <c r="AT1" s="3" t="s">
        <v>44</v>
      </c>
      <c r="AU1" s="3" t="s">
        <v>45</v>
      </c>
      <c r="AV1" s="3" t="s">
        <v>46</v>
      </c>
    </row>
    <row r="2" spans="1:48" x14ac:dyDescent="0.35">
      <c r="A2" t="s">
        <v>47</v>
      </c>
      <c r="B2" t="s">
        <v>48</v>
      </c>
      <c r="C2" s="1">
        <v>44197</v>
      </c>
      <c r="D2" s="1">
        <v>44228</v>
      </c>
      <c r="E2">
        <v>0</v>
      </c>
      <c r="I2" t="str">
        <f>("")</f>
        <v/>
      </c>
    </row>
    <row r="3" spans="1:48" x14ac:dyDescent="0.35">
      <c r="A3" t="s">
        <v>47</v>
      </c>
      <c r="B3" t="s">
        <v>49</v>
      </c>
      <c r="C3" s="1">
        <v>44229</v>
      </c>
      <c r="D3" s="1">
        <v>44332</v>
      </c>
      <c r="E3">
        <v>1</v>
      </c>
      <c r="F3" t="s">
        <v>50</v>
      </c>
      <c r="H3" t="s">
        <v>51</v>
      </c>
      <c r="I3" t="str">
        <f>("HB 108")</f>
        <v>HB 108</v>
      </c>
      <c r="J3" t="s">
        <v>50</v>
      </c>
      <c r="L3" t="s">
        <v>51</v>
      </c>
      <c r="M3" s="1">
        <v>44229</v>
      </c>
      <c r="N3" t="s">
        <v>50</v>
      </c>
      <c r="P3" t="s">
        <v>51</v>
      </c>
      <c r="Q3" t="str">
        <f t="shared" ref="Q3:Q8" si="0">("Introduced")</f>
        <v>Introduced</v>
      </c>
      <c r="R3" t="s">
        <v>50</v>
      </c>
      <c r="T3" t="s">
        <v>51</v>
      </c>
      <c r="U3" s="1">
        <v>44229</v>
      </c>
      <c r="V3" t="s">
        <v>50</v>
      </c>
      <c r="X3" t="s">
        <v>51</v>
      </c>
      <c r="Y3">
        <v>0</v>
      </c>
      <c r="AG3">
        <v>0</v>
      </c>
      <c r="AO3">
        <v>1</v>
      </c>
      <c r="AP3" t="s">
        <v>50</v>
      </c>
      <c r="AR3" t="s">
        <v>51</v>
      </c>
      <c r="AS3" t="str">
        <f>("Issuance of emergency order is restricted")</f>
        <v>Issuance of emergency order is restricted</v>
      </c>
      <c r="AT3" t="s">
        <v>50</v>
      </c>
      <c r="AV3" t="s">
        <v>51</v>
      </c>
    </row>
    <row r="4" spans="1:48" x14ac:dyDescent="0.35">
      <c r="A4" t="s">
        <v>47</v>
      </c>
      <c r="B4" t="s">
        <v>52</v>
      </c>
      <c r="C4" s="1">
        <v>44229</v>
      </c>
      <c r="D4" s="1">
        <v>44332</v>
      </c>
      <c r="E4">
        <v>1</v>
      </c>
      <c r="F4" t="s">
        <v>53</v>
      </c>
      <c r="H4" t="s">
        <v>54</v>
      </c>
      <c r="I4" t="str">
        <f>("HB 241")</f>
        <v>HB 241</v>
      </c>
      <c r="J4" t="s">
        <v>53</v>
      </c>
      <c r="L4" t="s">
        <v>54</v>
      </c>
      <c r="M4" s="1">
        <v>44228</v>
      </c>
      <c r="N4" t="s">
        <v>53</v>
      </c>
      <c r="P4" t="s">
        <v>54</v>
      </c>
      <c r="Q4" t="str">
        <f t="shared" si="0"/>
        <v>Introduced</v>
      </c>
      <c r="R4" t="s">
        <v>53</v>
      </c>
      <c r="T4" t="s">
        <v>54</v>
      </c>
      <c r="U4" s="1">
        <v>44306</v>
      </c>
      <c r="V4" t="s">
        <v>53</v>
      </c>
      <c r="X4" t="s">
        <v>54</v>
      </c>
      <c r="Y4">
        <v>1</v>
      </c>
      <c r="Z4" t="s">
        <v>53</v>
      </c>
      <c r="AB4" t="s">
        <v>54</v>
      </c>
      <c r="AC4" t="str">
        <f>("Issuance of emergency order is restricted, Duration of emergency order is limited")</f>
        <v>Issuance of emergency order is restricted, Duration of emergency order is limited</v>
      </c>
      <c r="AD4" t="s">
        <v>53</v>
      </c>
      <c r="AF4" t="s">
        <v>54</v>
      </c>
      <c r="AG4">
        <v>1</v>
      </c>
      <c r="AH4" t="s">
        <v>53</v>
      </c>
      <c r="AJ4" t="s">
        <v>54</v>
      </c>
      <c r="AK4" t="str">
        <f>("Issuance of emergency order is restricted")</f>
        <v>Issuance of emergency order is restricted</v>
      </c>
      <c r="AL4" t="s">
        <v>53</v>
      </c>
      <c r="AN4" t="s">
        <v>54</v>
      </c>
      <c r="AO4">
        <v>0</v>
      </c>
    </row>
    <row r="5" spans="1:48" x14ac:dyDescent="0.35">
      <c r="A5" t="s">
        <v>47</v>
      </c>
      <c r="B5" t="s">
        <v>55</v>
      </c>
      <c r="C5" s="1">
        <v>44229</v>
      </c>
      <c r="D5" s="1">
        <v>44321</v>
      </c>
      <c r="E5">
        <v>1</v>
      </c>
      <c r="F5" t="s">
        <v>56</v>
      </c>
      <c r="H5" t="s">
        <v>57</v>
      </c>
      <c r="I5" t="str">
        <f>("HB 168")</f>
        <v>HB 168</v>
      </c>
      <c r="J5" t="s">
        <v>56</v>
      </c>
      <c r="L5" t="s">
        <v>57</v>
      </c>
      <c r="M5" s="1">
        <v>44229</v>
      </c>
      <c r="N5" t="s">
        <v>56</v>
      </c>
      <c r="P5" t="s">
        <v>57</v>
      </c>
      <c r="Q5" t="str">
        <f t="shared" si="0"/>
        <v>Introduced</v>
      </c>
      <c r="R5" t="s">
        <v>56</v>
      </c>
      <c r="T5" t="s">
        <v>57</v>
      </c>
      <c r="U5" s="1">
        <v>44266</v>
      </c>
      <c r="V5" t="s">
        <v>56</v>
      </c>
      <c r="X5" t="s">
        <v>57</v>
      </c>
      <c r="Y5">
        <v>0</v>
      </c>
      <c r="AG5">
        <v>0</v>
      </c>
      <c r="AO5">
        <v>1</v>
      </c>
      <c r="AP5" t="s">
        <v>56</v>
      </c>
      <c r="AR5" t="s">
        <v>57</v>
      </c>
      <c r="AS5" t="str">
        <f>("Issuance of emergency order is restricted")</f>
        <v>Issuance of emergency order is restricted</v>
      </c>
      <c r="AT5" t="s">
        <v>56</v>
      </c>
      <c r="AV5" t="s">
        <v>57</v>
      </c>
    </row>
    <row r="6" spans="1:48" x14ac:dyDescent="0.35">
      <c r="A6" t="s">
        <v>47</v>
      </c>
      <c r="B6" t="s">
        <v>58</v>
      </c>
      <c r="C6" s="1">
        <v>44229</v>
      </c>
      <c r="D6" s="1">
        <v>44286</v>
      </c>
      <c r="E6">
        <v>1</v>
      </c>
      <c r="F6" t="s">
        <v>59</v>
      </c>
      <c r="H6" t="s">
        <v>60</v>
      </c>
      <c r="I6" t="str">
        <f>("SB 97")</f>
        <v>SB 97</v>
      </c>
      <c r="J6" t="s">
        <v>59</v>
      </c>
      <c r="L6" t="s">
        <v>60</v>
      </c>
      <c r="M6" s="1">
        <v>44229</v>
      </c>
      <c r="N6" t="s">
        <v>59</v>
      </c>
      <c r="P6" t="s">
        <v>60</v>
      </c>
      <c r="Q6" t="str">
        <f t="shared" si="0"/>
        <v>Introduced</v>
      </c>
      <c r="R6" t="s">
        <v>59</v>
      </c>
      <c r="T6" t="s">
        <v>60</v>
      </c>
      <c r="U6" s="1">
        <v>44266</v>
      </c>
      <c r="Y6">
        <v>1</v>
      </c>
      <c r="Z6" t="s">
        <v>61</v>
      </c>
      <c r="AB6" t="s">
        <v>62</v>
      </c>
      <c r="AC6" t="str">
        <f>("Issuance of emergency order is restricted, Duration of emergency order is limited")</f>
        <v>Issuance of emergency order is restricted, Duration of emergency order is limited</v>
      </c>
      <c r="AD6" t="s">
        <v>63</v>
      </c>
      <c r="AF6" t="s">
        <v>64</v>
      </c>
      <c r="AG6">
        <v>1</v>
      </c>
      <c r="AH6" t="s">
        <v>59</v>
      </c>
      <c r="AJ6" t="s">
        <v>60</v>
      </c>
      <c r="AK6" t="str">
        <f>("Issuance of emergency order is restricted")</f>
        <v>Issuance of emergency order is restricted</v>
      </c>
      <c r="AL6" t="s">
        <v>59</v>
      </c>
      <c r="AN6" t="s">
        <v>60</v>
      </c>
      <c r="AO6">
        <v>0</v>
      </c>
    </row>
    <row r="7" spans="1:48" x14ac:dyDescent="0.35">
      <c r="A7" t="s">
        <v>47</v>
      </c>
      <c r="B7" t="s">
        <v>65</v>
      </c>
      <c r="C7" s="1">
        <v>44230</v>
      </c>
      <c r="D7" s="1">
        <v>44332</v>
      </c>
      <c r="E7">
        <v>1</v>
      </c>
      <c r="F7" t="s">
        <v>65</v>
      </c>
      <c r="H7" t="s">
        <v>66</v>
      </c>
      <c r="I7" t="str">
        <f>("SB 184")</f>
        <v>SB 184</v>
      </c>
      <c r="J7" t="s">
        <v>65</v>
      </c>
      <c r="L7" t="s">
        <v>66</v>
      </c>
      <c r="M7" s="1">
        <v>44230</v>
      </c>
      <c r="N7" t="s">
        <v>65</v>
      </c>
      <c r="P7" t="s">
        <v>66</v>
      </c>
      <c r="Q7" t="str">
        <f t="shared" si="0"/>
        <v>Introduced</v>
      </c>
      <c r="R7" t="s">
        <v>65</v>
      </c>
      <c r="T7" t="s">
        <v>66</v>
      </c>
      <c r="U7" s="1">
        <v>44230</v>
      </c>
      <c r="V7" t="s">
        <v>65</v>
      </c>
      <c r="X7" t="s">
        <v>66</v>
      </c>
      <c r="Y7">
        <v>0</v>
      </c>
      <c r="AG7">
        <v>0</v>
      </c>
      <c r="AO7">
        <v>1</v>
      </c>
      <c r="AP7" t="s">
        <v>65</v>
      </c>
      <c r="AR7" t="s">
        <v>66</v>
      </c>
      <c r="AS7" t="str">
        <f>("Issuance of emergency order is restricted")</f>
        <v>Issuance of emergency order is restricted</v>
      </c>
      <c r="AT7" t="s">
        <v>65</v>
      </c>
      <c r="AV7" t="s">
        <v>66</v>
      </c>
    </row>
    <row r="8" spans="1:48" x14ac:dyDescent="0.35">
      <c r="A8" t="s">
        <v>47</v>
      </c>
      <c r="B8" t="s">
        <v>67</v>
      </c>
      <c r="C8" s="1">
        <v>44251</v>
      </c>
      <c r="D8" s="1">
        <v>44293</v>
      </c>
      <c r="E8">
        <v>1</v>
      </c>
      <c r="F8" t="s">
        <v>67</v>
      </c>
      <c r="H8" t="s">
        <v>68</v>
      </c>
      <c r="I8" t="str">
        <f>("SB 267")</f>
        <v>SB 267</v>
      </c>
      <c r="J8" t="s">
        <v>67</v>
      </c>
      <c r="L8" t="s">
        <v>68</v>
      </c>
      <c r="M8" s="1">
        <v>44251</v>
      </c>
      <c r="N8" t="s">
        <v>67</v>
      </c>
      <c r="P8" t="s">
        <v>68</v>
      </c>
      <c r="Q8" t="str">
        <f t="shared" si="0"/>
        <v>Introduced</v>
      </c>
      <c r="R8" t="s">
        <v>67</v>
      </c>
      <c r="T8" t="s">
        <v>68</v>
      </c>
      <c r="U8" s="1">
        <v>44258</v>
      </c>
      <c r="V8" t="s">
        <v>67</v>
      </c>
      <c r="X8" t="s">
        <v>68</v>
      </c>
      <c r="Y8">
        <v>1</v>
      </c>
      <c r="Z8" t="s">
        <v>67</v>
      </c>
      <c r="AB8" t="s">
        <v>68</v>
      </c>
      <c r="AC8" t="str">
        <f>("Scope of emergency order is restricted")</f>
        <v>Scope of emergency order is restricted</v>
      </c>
      <c r="AD8" t="s">
        <v>67</v>
      </c>
      <c r="AF8" t="s">
        <v>68</v>
      </c>
      <c r="AG8">
        <v>1</v>
      </c>
      <c r="AH8" t="s">
        <v>67</v>
      </c>
      <c r="AJ8" t="s">
        <v>68</v>
      </c>
      <c r="AK8" t="str">
        <f>("Scope of emergency order is restricted")</f>
        <v>Scope of emergency order is restricted</v>
      </c>
      <c r="AL8" t="s">
        <v>67</v>
      </c>
      <c r="AN8" t="s">
        <v>68</v>
      </c>
      <c r="AO8">
        <v>1</v>
      </c>
      <c r="AP8" t="s">
        <v>67</v>
      </c>
      <c r="AR8" t="s">
        <v>68</v>
      </c>
      <c r="AS8" t="str">
        <f>("Scope of emergency order is restricted")</f>
        <v>Scope of emergency order is restricted</v>
      </c>
      <c r="AT8" t="s">
        <v>67</v>
      </c>
      <c r="AV8" t="s">
        <v>68</v>
      </c>
    </row>
    <row r="9" spans="1:48" x14ac:dyDescent="0.35">
      <c r="A9" t="s">
        <v>47</v>
      </c>
      <c r="B9" t="s">
        <v>58</v>
      </c>
      <c r="C9" s="1">
        <v>44287</v>
      </c>
      <c r="D9" s="1">
        <v>44332</v>
      </c>
      <c r="E9">
        <v>1</v>
      </c>
      <c r="F9" t="s">
        <v>59</v>
      </c>
      <c r="H9" t="s">
        <v>69</v>
      </c>
      <c r="I9" t="str">
        <f>("SB 97")</f>
        <v>SB 97</v>
      </c>
      <c r="J9" t="s">
        <v>59</v>
      </c>
      <c r="L9" t="s">
        <v>69</v>
      </c>
      <c r="M9" s="1">
        <v>44229</v>
      </c>
      <c r="N9" t="s">
        <v>59</v>
      </c>
      <c r="P9" t="s">
        <v>69</v>
      </c>
      <c r="Q9" t="str">
        <f>("Passed First Chamber")</f>
        <v>Passed First Chamber</v>
      </c>
      <c r="R9" t="s">
        <v>59</v>
      </c>
      <c r="T9" t="s">
        <v>69</v>
      </c>
      <c r="U9" s="1">
        <v>44333</v>
      </c>
      <c r="V9" t="s">
        <v>59</v>
      </c>
      <c r="X9" t="s">
        <v>69</v>
      </c>
      <c r="Y9">
        <v>1</v>
      </c>
      <c r="Z9" t="s">
        <v>59</v>
      </c>
      <c r="AB9" t="s">
        <v>69</v>
      </c>
      <c r="AC9"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9" t="s">
        <v>63</v>
      </c>
      <c r="AF9" t="s">
        <v>70</v>
      </c>
      <c r="AG9">
        <v>1</v>
      </c>
      <c r="AH9" t="s">
        <v>59</v>
      </c>
      <c r="AJ9" t="s">
        <v>69</v>
      </c>
      <c r="AK9" t="str">
        <f>("Issuance of emergency order is restricted")</f>
        <v>Issuance of emergency order is restricted</v>
      </c>
      <c r="AL9" t="s">
        <v>59</v>
      </c>
      <c r="AN9" t="s">
        <v>69</v>
      </c>
      <c r="AO9">
        <v>0</v>
      </c>
    </row>
    <row r="10" spans="1:48" x14ac:dyDescent="0.35">
      <c r="A10" t="s">
        <v>47</v>
      </c>
      <c r="B10" t="s">
        <v>67</v>
      </c>
      <c r="C10" s="1">
        <v>44294</v>
      </c>
      <c r="D10" s="1">
        <v>44332</v>
      </c>
      <c r="E10">
        <v>1</v>
      </c>
      <c r="F10" t="s">
        <v>67</v>
      </c>
      <c r="H10" t="s">
        <v>71</v>
      </c>
      <c r="I10" t="str">
        <f>("SB 267")</f>
        <v>SB 267</v>
      </c>
      <c r="J10" t="s">
        <v>67</v>
      </c>
      <c r="L10" t="s">
        <v>71</v>
      </c>
      <c r="M10" s="1">
        <v>44251</v>
      </c>
      <c r="N10" t="s">
        <v>67</v>
      </c>
      <c r="P10" t="s">
        <v>71</v>
      </c>
      <c r="Q10" t="str">
        <f>("Passed First Chamber")</f>
        <v>Passed First Chamber</v>
      </c>
      <c r="R10" t="s">
        <v>67</v>
      </c>
      <c r="T10" t="s">
        <v>71</v>
      </c>
      <c r="U10" s="1">
        <v>44308</v>
      </c>
      <c r="V10" t="s">
        <v>67</v>
      </c>
      <c r="X10" t="s">
        <v>71</v>
      </c>
      <c r="Y10">
        <v>1</v>
      </c>
      <c r="Z10" t="s">
        <v>67</v>
      </c>
      <c r="AB10" t="s">
        <v>71</v>
      </c>
      <c r="AC10" t="str">
        <f>("Scope of emergency order is restricted")</f>
        <v>Scope of emergency order is restricted</v>
      </c>
      <c r="AD10" t="s">
        <v>67</v>
      </c>
      <c r="AF10" t="s">
        <v>71</v>
      </c>
      <c r="AG10">
        <v>1</v>
      </c>
      <c r="AH10" t="s">
        <v>67</v>
      </c>
      <c r="AJ10" t="s">
        <v>71</v>
      </c>
      <c r="AK10" t="str">
        <f>("Scope of emergency order is restricted")</f>
        <v>Scope of emergency order is restricted</v>
      </c>
      <c r="AL10" t="s">
        <v>67</v>
      </c>
      <c r="AN10" t="s">
        <v>71</v>
      </c>
      <c r="AO10">
        <v>1</v>
      </c>
      <c r="AP10" t="s">
        <v>67</v>
      </c>
      <c r="AR10" t="s">
        <v>71</v>
      </c>
      <c r="AS10" t="str">
        <f>("Scope of emergency order is restricted")</f>
        <v>Scope of emergency order is restricted</v>
      </c>
      <c r="AT10" t="s">
        <v>67</v>
      </c>
      <c r="AV10" t="s">
        <v>71</v>
      </c>
    </row>
    <row r="11" spans="1:48" x14ac:dyDescent="0.35">
      <c r="A11" t="s">
        <v>47</v>
      </c>
      <c r="B11" t="s">
        <v>72</v>
      </c>
      <c r="C11" s="1">
        <v>44299</v>
      </c>
      <c r="D11" s="1">
        <v>44332</v>
      </c>
      <c r="E11">
        <v>1</v>
      </c>
      <c r="F11" t="s">
        <v>72</v>
      </c>
      <c r="H11" t="s">
        <v>73</v>
      </c>
      <c r="I11" t="str">
        <f>("HB 617")</f>
        <v>HB 617</v>
      </c>
      <c r="J11" t="s">
        <v>72</v>
      </c>
      <c r="L11" t="s">
        <v>73</v>
      </c>
      <c r="M11" s="1">
        <v>44299</v>
      </c>
      <c r="N11" t="s">
        <v>72</v>
      </c>
      <c r="P11" t="s">
        <v>73</v>
      </c>
      <c r="Q11" t="str">
        <f>("Introduced")</f>
        <v>Introduced</v>
      </c>
      <c r="R11" t="s">
        <v>72</v>
      </c>
      <c r="T11" t="s">
        <v>73</v>
      </c>
      <c r="U11" s="1">
        <v>44299</v>
      </c>
      <c r="V11" t="s">
        <v>72</v>
      </c>
      <c r="X11" t="s">
        <v>73</v>
      </c>
      <c r="Y11">
        <v>1</v>
      </c>
      <c r="Z11" t="s">
        <v>72</v>
      </c>
      <c r="AB11" t="s">
        <v>73</v>
      </c>
      <c r="AC11" t="str">
        <f>("Scope of emergency order is restricted")</f>
        <v>Scope of emergency order is restricted</v>
      </c>
      <c r="AD11" t="s">
        <v>72</v>
      </c>
      <c r="AF11" t="s">
        <v>73</v>
      </c>
      <c r="AG11">
        <v>1</v>
      </c>
      <c r="AH11" t="s">
        <v>72</v>
      </c>
      <c r="AJ11" t="s">
        <v>73</v>
      </c>
      <c r="AK11" t="str">
        <f>("Scope of emergency order is restricted")</f>
        <v>Scope of emergency order is restricted</v>
      </c>
      <c r="AL11" t="s">
        <v>72</v>
      </c>
      <c r="AN11" t="s">
        <v>73</v>
      </c>
      <c r="AO11">
        <v>1</v>
      </c>
      <c r="AP11" t="s">
        <v>72</v>
      </c>
      <c r="AR11" t="s">
        <v>73</v>
      </c>
      <c r="AS11" t="str">
        <f>("Scope of emergency order is restricted")</f>
        <v>Scope of emergency order is restricted</v>
      </c>
      <c r="AT11" t="s">
        <v>72</v>
      </c>
      <c r="AV11" t="s">
        <v>73</v>
      </c>
    </row>
    <row r="12" spans="1:48" x14ac:dyDescent="0.35">
      <c r="A12" t="s">
        <v>47</v>
      </c>
      <c r="B12" t="s">
        <v>74</v>
      </c>
      <c r="C12" s="1">
        <v>44299</v>
      </c>
      <c r="D12" s="1">
        <v>44332</v>
      </c>
      <c r="E12">
        <v>1</v>
      </c>
      <c r="F12" t="s">
        <v>74</v>
      </c>
      <c r="H12" t="s">
        <v>75</v>
      </c>
      <c r="I12" t="str">
        <f>("HB 621")</f>
        <v>HB 621</v>
      </c>
      <c r="J12" t="s">
        <v>74</v>
      </c>
      <c r="L12" t="s">
        <v>75</v>
      </c>
      <c r="M12" s="1">
        <v>44299</v>
      </c>
      <c r="N12" t="s">
        <v>74</v>
      </c>
      <c r="P12" t="s">
        <v>75</v>
      </c>
      <c r="Q12" t="str">
        <f>("Introduced")</f>
        <v>Introduced</v>
      </c>
      <c r="R12" t="s">
        <v>74</v>
      </c>
      <c r="T12" t="s">
        <v>75</v>
      </c>
      <c r="U12" s="1">
        <v>44299</v>
      </c>
      <c r="V12" t="s">
        <v>74</v>
      </c>
      <c r="X12" t="s">
        <v>75</v>
      </c>
      <c r="Y12">
        <v>1</v>
      </c>
      <c r="Z12" t="s">
        <v>74</v>
      </c>
      <c r="AB12" t="s">
        <v>75</v>
      </c>
      <c r="AC12" t="str">
        <f>("Scope of emergency order is restricted")</f>
        <v>Scope of emergency order is restricted</v>
      </c>
      <c r="AD12" t="s">
        <v>74</v>
      </c>
      <c r="AF12" t="s">
        <v>75</v>
      </c>
      <c r="AG12">
        <v>1</v>
      </c>
      <c r="AH12" t="s">
        <v>74</v>
      </c>
      <c r="AJ12" t="s">
        <v>75</v>
      </c>
      <c r="AK12" t="str">
        <f>("Scope of emergency order is restricted")</f>
        <v>Scope of emergency order is restricted</v>
      </c>
      <c r="AL12" t="s">
        <v>74</v>
      </c>
      <c r="AN12" t="s">
        <v>75</v>
      </c>
      <c r="AO12">
        <v>1</v>
      </c>
      <c r="AP12" t="s">
        <v>74</v>
      </c>
      <c r="AR12" t="s">
        <v>75</v>
      </c>
      <c r="AS12" t="str">
        <f>("Scope of emergency order is restricted")</f>
        <v>Scope of emergency order is restricted</v>
      </c>
      <c r="AT12" t="s">
        <v>74</v>
      </c>
      <c r="AV12" t="s">
        <v>75</v>
      </c>
    </row>
    <row r="13" spans="1:48" x14ac:dyDescent="0.35">
      <c r="A13" t="s">
        <v>47</v>
      </c>
      <c r="B13" t="s">
        <v>55</v>
      </c>
      <c r="C13" s="1">
        <v>44322</v>
      </c>
      <c r="D13" s="1">
        <v>44701</v>
      </c>
      <c r="E13">
        <v>1</v>
      </c>
      <c r="F13" t="s">
        <v>76</v>
      </c>
      <c r="H13" t="s">
        <v>77</v>
      </c>
      <c r="I13" t="str">
        <f>("HB 168")</f>
        <v>HB 168</v>
      </c>
      <c r="J13" t="s">
        <v>56</v>
      </c>
      <c r="L13" t="s">
        <v>78</v>
      </c>
      <c r="M13" s="1">
        <v>44229</v>
      </c>
      <c r="N13" t="s">
        <v>56</v>
      </c>
      <c r="P13" t="s">
        <v>78</v>
      </c>
      <c r="Q13" t="str">
        <f t="shared" ref="Q13:Q19" si="1">("Failed")</f>
        <v>Failed</v>
      </c>
      <c r="R13" t="s">
        <v>56</v>
      </c>
      <c r="T13" t="s">
        <v>78</v>
      </c>
      <c r="U13" s="1">
        <v>44322</v>
      </c>
      <c r="V13" t="s">
        <v>56</v>
      </c>
      <c r="X13" t="s">
        <v>78</v>
      </c>
      <c r="Y13">
        <v>0</v>
      </c>
      <c r="AG13">
        <v>0</v>
      </c>
      <c r="AO13">
        <v>1</v>
      </c>
      <c r="AP13" t="s">
        <v>76</v>
      </c>
      <c r="AR13" t="s">
        <v>77</v>
      </c>
      <c r="AS13" t="str">
        <f>("Issuance of emergency order is restricted")</f>
        <v>Issuance of emergency order is restricted</v>
      </c>
      <c r="AT13" t="s">
        <v>76</v>
      </c>
      <c r="AV13" t="s">
        <v>77</v>
      </c>
    </row>
    <row r="14" spans="1:48" x14ac:dyDescent="0.35">
      <c r="A14" t="s">
        <v>47</v>
      </c>
      <c r="B14" t="s">
        <v>49</v>
      </c>
      <c r="C14" s="1">
        <v>44333</v>
      </c>
      <c r="D14" s="1">
        <v>44701</v>
      </c>
      <c r="E14">
        <v>1</v>
      </c>
      <c r="F14" t="s">
        <v>50</v>
      </c>
      <c r="H14" t="s">
        <v>51</v>
      </c>
      <c r="I14" t="str">
        <f>("HB 108")</f>
        <v>HB 108</v>
      </c>
      <c r="J14" t="s">
        <v>50</v>
      </c>
      <c r="L14" t="s">
        <v>51</v>
      </c>
      <c r="M14" s="1">
        <v>44229</v>
      </c>
      <c r="N14" t="s">
        <v>50</v>
      </c>
      <c r="P14" t="s">
        <v>51</v>
      </c>
      <c r="Q14" t="str">
        <f t="shared" si="1"/>
        <v>Failed</v>
      </c>
      <c r="R14" t="s">
        <v>50</v>
      </c>
      <c r="T14" t="s">
        <v>51</v>
      </c>
      <c r="U14" s="1">
        <v>44229</v>
      </c>
      <c r="V14" t="s">
        <v>50</v>
      </c>
      <c r="X14" t="s">
        <v>51</v>
      </c>
      <c r="Y14">
        <v>0</v>
      </c>
      <c r="AG14">
        <v>0</v>
      </c>
      <c r="AO14">
        <v>1</v>
      </c>
      <c r="AP14" t="s">
        <v>50</v>
      </c>
      <c r="AR14" t="s">
        <v>51</v>
      </c>
      <c r="AS14" t="str">
        <f>("Issuance of emergency order is restricted")</f>
        <v>Issuance of emergency order is restricted</v>
      </c>
      <c r="AT14" t="s">
        <v>50</v>
      </c>
      <c r="AV14" t="s">
        <v>51</v>
      </c>
    </row>
    <row r="15" spans="1:48" x14ac:dyDescent="0.35">
      <c r="A15" t="s">
        <v>47</v>
      </c>
      <c r="B15" t="s">
        <v>52</v>
      </c>
      <c r="C15" s="1">
        <v>44333</v>
      </c>
      <c r="D15" s="1">
        <v>44701</v>
      </c>
      <c r="E15">
        <v>1</v>
      </c>
      <c r="F15" t="s">
        <v>53</v>
      </c>
      <c r="H15" t="s">
        <v>54</v>
      </c>
      <c r="I15" t="str">
        <f>("HB 241")</f>
        <v>HB 241</v>
      </c>
      <c r="J15" t="s">
        <v>53</v>
      </c>
      <c r="L15" t="s">
        <v>54</v>
      </c>
      <c r="M15" s="1">
        <v>44228</v>
      </c>
      <c r="N15" t="s">
        <v>53</v>
      </c>
      <c r="P15" t="s">
        <v>54</v>
      </c>
      <c r="Q15" t="str">
        <f t="shared" si="1"/>
        <v>Failed</v>
      </c>
      <c r="R15" t="s">
        <v>53</v>
      </c>
      <c r="T15" t="s">
        <v>54</v>
      </c>
      <c r="U15" s="1">
        <v>44306</v>
      </c>
      <c r="V15" t="s">
        <v>53</v>
      </c>
      <c r="X15" t="s">
        <v>54</v>
      </c>
      <c r="Y15">
        <v>1</v>
      </c>
      <c r="Z15" t="s">
        <v>53</v>
      </c>
      <c r="AB15" t="s">
        <v>54</v>
      </c>
      <c r="AC15" t="str">
        <f>("Issuance of emergency order is restricted, Duration of emergency order is limited")</f>
        <v>Issuance of emergency order is restricted, Duration of emergency order is limited</v>
      </c>
      <c r="AD15" t="s">
        <v>53</v>
      </c>
      <c r="AF15" t="s">
        <v>54</v>
      </c>
      <c r="AG15">
        <v>1</v>
      </c>
      <c r="AH15" t="s">
        <v>53</v>
      </c>
      <c r="AJ15" t="s">
        <v>54</v>
      </c>
      <c r="AK15" t="str">
        <f>("Issuance of emergency order is restricted")</f>
        <v>Issuance of emergency order is restricted</v>
      </c>
      <c r="AL15" t="s">
        <v>53</v>
      </c>
      <c r="AN15" t="s">
        <v>54</v>
      </c>
      <c r="AO15">
        <v>0</v>
      </c>
    </row>
    <row r="16" spans="1:48" x14ac:dyDescent="0.35">
      <c r="A16" t="s">
        <v>47</v>
      </c>
      <c r="B16" t="s">
        <v>58</v>
      </c>
      <c r="C16" s="1">
        <v>44333</v>
      </c>
      <c r="D16" s="1">
        <v>44701</v>
      </c>
      <c r="E16">
        <v>1</v>
      </c>
      <c r="F16" t="s">
        <v>59</v>
      </c>
      <c r="H16" t="s">
        <v>69</v>
      </c>
      <c r="I16" t="str">
        <f>("SB 97")</f>
        <v>SB 97</v>
      </c>
      <c r="J16" t="s">
        <v>59</v>
      </c>
      <c r="L16" t="s">
        <v>69</v>
      </c>
      <c r="M16" s="1">
        <v>44229</v>
      </c>
      <c r="N16" t="s">
        <v>59</v>
      </c>
      <c r="P16" t="s">
        <v>69</v>
      </c>
      <c r="Q16" t="str">
        <f t="shared" si="1"/>
        <v>Failed</v>
      </c>
      <c r="R16" t="s">
        <v>59</v>
      </c>
      <c r="T16" t="s">
        <v>69</v>
      </c>
      <c r="U16" s="1">
        <v>44333</v>
      </c>
      <c r="V16" t="s">
        <v>59</v>
      </c>
      <c r="X16" t="s">
        <v>69</v>
      </c>
      <c r="Y16">
        <v>1</v>
      </c>
      <c r="Z16" t="s">
        <v>59</v>
      </c>
      <c r="AB16" t="s">
        <v>69</v>
      </c>
      <c r="AC16"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16" t="s">
        <v>63</v>
      </c>
      <c r="AF16" t="s">
        <v>70</v>
      </c>
      <c r="AG16">
        <v>1</v>
      </c>
      <c r="AH16" t="s">
        <v>59</v>
      </c>
      <c r="AJ16" t="s">
        <v>69</v>
      </c>
      <c r="AK16" t="str">
        <f>("Issuance of emergency order is restricted")</f>
        <v>Issuance of emergency order is restricted</v>
      </c>
      <c r="AL16" t="s">
        <v>59</v>
      </c>
      <c r="AN16" t="s">
        <v>69</v>
      </c>
      <c r="AO16">
        <v>0</v>
      </c>
    </row>
    <row r="17" spans="1:48" x14ac:dyDescent="0.35">
      <c r="A17" t="s">
        <v>47</v>
      </c>
      <c r="B17" t="s">
        <v>72</v>
      </c>
      <c r="C17" s="1">
        <v>44333</v>
      </c>
      <c r="D17" s="1">
        <v>44701</v>
      </c>
      <c r="E17">
        <v>1</v>
      </c>
      <c r="F17" t="s">
        <v>72</v>
      </c>
      <c r="H17" t="s">
        <v>79</v>
      </c>
      <c r="I17" t="str">
        <f>("HB 617")</f>
        <v>HB 617</v>
      </c>
      <c r="J17" t="s">
        <v>72</v>
      </c>
      <c r="L17" t="s">
        <v>79</v>
      </c>
      <c r="M17" s="1">
        <v>44299</v>
      </c>
      <c r="N17" t="s">
        <v>72</v>
      </c>
      <c r="P17" t="s">
        <v>79</v>
      </c>
      <c r="Q17" t="str">
        <f t="shared" si="1"/>
        <v>Failed</v>
      </c>
      <c r="R17" t="s">
        <v>72</v>
      </c>
      <c r="T17" t="s">
        <v>79</v>
      </c>
      <c r="U17" s="1">
        <v>44299</v>
      </c>
      <c r="V17" t="s">
        <v>72</v>
      </c>
      <c r="X17" t="s">
        <v>79</v>
      </c>
      <c r="Y17">
        <v>1</v>
      </c>
      <c r="Z17" t="s">
        <v>72</v>
      </c>
      <c r="AB17" t="s">
        <v>79</v>
      </c>
      <c r="AC17" t="str">
        <f>("Scope of emergency order is restricted")</f>
        <v>Scope of emergency order is restricted</v>
      </c>
      <c r="AD17" t="s">
        <v>72</v>
      </c>
      <c r="AF17" t="s">
        <v>79</v>
      </c>
      <c r="AG17">
        <v>1</v>
      </c>
      <c r="AH17" t="s">
        <v>72</v>
      </c>
      <c r="AJ17" t="s">
        <v>79</v>
      </c>
      <c r="AK17" t="str">
        <f>("Scope of emergency order is restricted")</f>
        <v>Scope of emergency order is restricted</v>
      </c>
      <c r="AL17" t="s">
        <v>72</v>
      </c>
      <c r="AN17" t="s">
        <v>79</v>
      </c>
      <c r="AO17">
        <v>1</v>
      </c>
      <c r="AP17" t="s">
        <v>72</v>
      </c>
      <c r="AR17" t="s">
        <v>79</v>
      </c>
      <c r="AS17" t="str">
        <f>("Scope of emergency order is restricted")</f>
        <v>Scope of emergency order is restricted</v>
      </c>
      <c r="AT17" t="s">
        <v>72</v>
      </c>
      <c r="AV17" t="s">
        <v>79</v>
      </c>
    </row>
    <row r="18" spans="1:48" x14ac:dyDescent="0.35">
      <c r="A18" t="s">
        <v>47</v>
      </c>
      <c r="B18" t="s">
        <v>74</v>
      </c>
      <c r="C18" s="1">
        <v>44333</v>
      </c>
      <c r="D18" s="1">
        <v>44701</v>
      </c>
      <c r="E18">
        <v>1</v>
      </c>
      <c r="F18" t="s">
        <v>74</v>
      </c>
      <c r="H18" t="s">
        <v>80</v>
      </c>
      <c r="I18" t="str">
        <f>("HB 621")</f>
        <v>HB 621</v>
      </c>
      <c r="J18" t="s">
        <v>74</v>
      </c>
      <c r="L18" t="s">
        <v>80</v>
      </c>
      <c r="M18" s="1">
        <v>44299</v>
      </c>
      <c r="N18" t="s">
        <v>74</v>
      </c>
      <c r="P18" t="s">
        <v>80</v>
      </c>
      <c r="Q18" t="str">
        <f t="shared" si="1"/>
        <v>Failed</v>
      </c>
      <c r="R18" t="s">
        <v>74</v>
      </c>
      <c r="T18" t="s">
        <v>80</v>
      </c>
      <c r="U18" s="1">
        <v>44299</v>
      </c>
      <c r="V18" t="s">
        <v>74</v>
      </c>
      <c r="X18" t="s">
        <v>80</v>
      </c>
      <c r="Y18">
        <v>1</v>
      </c>
      <c r="Z18" t="s">
        <v>74</v>
      </c>
      <c r="AB18" t="s">
        <v>80</v>
      </c>
      <c r="AC18" t="str">
        <f>("Scope of emergency order is restricted")</f>
        <v>Scope of emergency order is restricted</v>
      </c>
      <c r="AD18" t="s">
        <v>74</v>
      </c>
      <c r="AF18" t="s">
        <v>80</v>
      </c>
      <c r="AG18">
        <v>1</v>
      </c>
      <c r="AH18" t="s">
        <v>74</v>
      </c>
      <c r="AJ18" t="s">
        <v>80</v>
      </c>
      <c r="AK18" t="str">
        <f>("Scope of emergency order is restricted")</f>
        <v>Scope of emergency order is restricted</v>
      </c>
      <c r="AL18" t="s">
        <v>74</v>
      </c>
      <c r="AN18" t="s">
        <v>80</v>
      </c>
      <c r="AO18">
        <v>1</v>
      </c>
      <c r="AP18" t="s">
        <v>74</v>
      </c>
      <c r="AR18" t="s">
        <v>80</v>
      </c>
      <c r="AS18" t="str">
        <f>("Scope of emergency order is restricted")</f>
        <v>Scope of emergency order is restricted</v>
      </c>
      <c r="AT18" t="s">
        <v>74</v>
      </c>
      <c r="AV18" t="s">
        <v>80</v>
      </c>
    </row>
    <row r="19" spans="1:48" x14ac:dyDescent="0.35">
      <c r="A19" t="s">
        <v>47</v>
      </c>
      <c r="B19" t="s">
        <v>65</v>
      </c>
      <c r="C19" s="1">
        <v>44333</v>
      </c>
      <c r="D19" s="1">
        <v>44701</v>
      </c>
      <c r="E19">
        <v>1</v>
      </c>
      <c r="F19" t="s">
        <v>65</v>
      </c>
      <c r="H19" s="2" t="s">
        <v>81</v>
      </c>
      <c r="I19" t="str">
        <f>("SB 184")</f>
        <v>SB 184</v>
      </c>
      <c r="J19" t="s">
        <v>65</v>
      </c>
      <c r="L19" t="s">
        <v>81</v>
      </c>
      <c r="M19" s="1">
        <v>44230</v>
      </c>
      <c r="N19" t="s">
        <v>65</v>
      </c>
      <c r="P19" t="s">
        <v>81</v>
      </c>
      <c r="Q19" t="str">
        <f t="shared" si="1"/>
        <v>Failed</v>
      </c>
      <c r="R19" t="s">
        <v>65</v>
      </c>
      <c r="T19" t="s">
        <v>81</v>
      </c>
      <c r="U19" s="1">
        <v>44230</v>
      </c>
      <c r="V19" t="s">
        <v>65</v>
      </c>
      <c r="X19" t="s">
        <v>81</v>
      </c>
      <c r="Y19">
        <v>0</v>
      </c>
      <c r="AG19">
        <v>0</v>
      </c>
      <c r="AO19">
        <v>1</v>
      </c>
      <c r="AP19" t="s">
        <v>65</v>
      </c>
      <c r="AR19" t="s">
        <v>81</v>
      </c>
      <c r="AS19" t="str">
        <f>("Issuance of emergency order is restricted")</f>
        <v>Issuance of emergency order is restricted</v>
      </c>
      <c r="AT19" t="s">
        <v>65</v>
      </c>
      <c r="AV19" t="s">
        <v>81</v>
      </c>
    </row>
    <row r="20" spans="1:48" x14ac:dyDescent="0.35">
      <c r="A20" t="s">
        <v>47</v>
      </c>
      <c r="B20" t="s">
        <v>67</v>
      </c>
      <c r="C20" s="1">
        <v>44333</v>
      </c>
      <c r="D20" s="1">
        <v>44339</v>
      </c>
      <c r="E20">
        <v>1</v>
      </c>
      <c r="F20" t="s">
        <v>67</v>
      </c>
      <c r="H20" t="s">
        <v>82</v>
      </c>
      <c r="I20" t="str">
        <f>("SB 267")</f>
        <v>SB 267</v>
      </c>
      <c r="J20" t="s">
        <v>67</v>
      </c>
      <c r="L20" t="s">
        <v>82</v>
      </c>
      <c r="M20" s="1">
        <v>44251</v>
      </c>
      <c r="N20" t="s">
        <v>67</v>
      </c>
      <c r="P20" t="s">
        <v>82</v>
      </c>
      <c r="Q20" t="str">
        <f>("Passed Second Chamber")</f>
        <v>Passed Second Chamber</v>
      </c>
      <c r="R20" t="s">
        <v>67</v>
      </c>
      <c r="T20" t="s">
        <v>82</v>
      </c>
      <c r="U20" s="1">
        <v>44333</v>
      </c>
      <c r="V20" t="s">
        <v>67</v>
      </c>
      <c r="X20" t="s">
        <v>82</v>
      </c>
      <c r="Y20">
        <v>1</v>
      </c>
      <c r="Z20" t="s">
        <v>67</v>
      </c>
      <c r="AB20" t="s">
        <v>82</v>
      </c>
      <c r="AC20" t="str">
        <f>("Scope of emergency order is restricted")</f>
        <v>Scope of emergency order is restricted</v>
      </c>
      <c r="AD20" t="s">
        <v>67</v>
      </c>
      <c r="AF20" t="s">
        <v>82</v>
      </c>
      <c r="AG20">
        <v>1</v>
      </c>
      <c r="AH20" t="s">
        <v>67</v>
      </c>
      <c r="AJ20" t="s">
        <v>82</v>
      </c>
      <c r="AK20" t="str">
        <f>("Scope of emergency order is restricted")</f>
        <v>Scope of emergency order is restricted</v>
      </c>
      <c r="AL20" t="s">
        <v>67</v>
      </c>
      <c r="AN20" t="s">
        <v>82</v>
      </c>
      <c r="AO20">
        <v>1</v>
      </c>
      <c r="AP20" t="s">
        <v>67</v>
      </c>
      <c r="AR20" t="s">
        <v>82</v>
      </c>
      <c r="AS20" t="str">
        <f>("Scope of emergency order is restricted")</f>
        <v>Scope of emergency order is restricted</v>
      </c>
      <c r="AT20" t="s">
        <v>67</v>
      </c>
      <c r="AV20" t="s">
        <v>82</v>
      </c>
    </row>
    <row r="21" spans="1:48" x14ac:dyDescent="0.35">
      <c r="A21" t="s">
        <v>47</v>
      </c>
      <c r="B21" t="s">
        <v>67</v>
      </c>
      <c r="C21" s="1">
        <v>44340</v>
      </c>
      <c r="D21" s="1">
        <v>44701</v>
      </c>
      <c r="E21">
        <v>1</v>
      </c>
      <c r="F21" t="s">
        <v>67</v>
      </c>
      <c r="H21" t="s">
        <v>83</v>
      </c>
      <c r="I21" t="str">
        <f>("SB 267")</f>
        <v>SB 267</v>
      </c>
      <c r="J21" t="s">
        <v>67</v>
      </c>
      <c r="L21" t="s">
        <v>83</v>
      </c>
      <c r="M21" s="1">
        <v>44251</v>
      </c>
      <c r="N21" t="s">
        <v>67</v>
      </c>
      <c r="P21" t="s">
        <v>83</v>
      </c>
      <c r="Q21" t="str">
        <f>("Enacted")</f>
        <v>Enacted</v>
      </c>
      <c r="R21" t="s">
        <v>67</v>
      </c>
      <c r="T21" t="s">
        <v>83</v>
      </c>
      <c r="U21" s="1">
        <v>44340</v>
      </c>
      <c r="V21" t="s">
        <v>67</v>
      </c>
      <c r="X21" t="s">
        <v>83</v>
      </c>
      <c r="Y21">
        <v>1</v>
      </c>
      <c r="Z21" t="s">
        <v>67</v>
      </c>
      <c r="AB21" t="s">
        <v>83</v>
      </c>
      <c r="AC21" t="str">
        <f>("Scope of emergency order is restricted")</f>
        <v>Scope of emergency order is restricted</v>
      </c>
      <c r="AD21" t="s">
        <v>67</v>
      </c>
      <c r="AF21" t="s">
        <v>83</v>
      </c>
      <c r="AG21">
        <v>1</v>
      </c>
      <c r="AH21" t="s">
        <v>67</v>
      </c>
      <c r="AJ21" t="s">
        <v>83</v>
      </c>
      <c r="AK21" t="str">
        <f>("Scope of emergency order is restricted")</f>
        <v>Scope of emergency order is restricted</v>
      </c>
      <c r="AL21" t="s">
        <v>67</v>
      </c>
      <c r="AN21" t="s">
        <v>83</v>
      </c>
      <c r="AO21">
        <v>1</v>
      </c>
      <c r="AP21" t="s">
        <v>67</v>
      </c>
      <c r="AR21" t="s">
        <v>83</v>
      </c>
      <c r="AS21" t="str">
        <f>("Scope of emergency order is restricted")</f>
        <v>Scope of emergency order is restricted</v>
      </c>
      <c r="AT21" t="s">
        <v>67</v>
      </c>
      <c r="AV21" t="s">
        <v>83</v>
      </c>
    </row>
    <row r="22" spans="1:48" x14ac:dyDescent="0.35">
      <c r="A22" t="s">
        <v>47</v>
      </c>
      <c r="B22" t="s">
        <v>84</v>
      </c>
      <c r="C22" s="1">
        <v>44497</v>
      </c>
      <c r="D22" s="1">
        <v>44701</v>
      </c>
      <c r="E22">
        <v>1</v>
      </c>
      <c r="F22" t="s">
        <v>84</v>
      </c>
      <c r="H22" t="s">
        <v>85</v>
      </c>
      <c r="I22" t="str">
        <f>("SB 7")</f>
        <v>SB 7</v>
      </c>
      <c r="J22" t="s">
        <v>84</v>
      </c>
      <c r="L22" t="s">
        <v>85</v>
      </c>
      <c r="M22" s="1">
        <v>44497</v>
      </c>
      <c r="N22" t="s">
        <v>84</v>
      </c>
      <c r="P22" t="s">
        <v>85</v>
      </c>
      <c r="Q22" t="str">
        <f>("Introduced")</f>
        <v>Introduced</v>
      </c>
      <c r="R22" t="s">
        <v>84</v>
      </c>
      <c r="T22" t="s">
        <v>85</v>
      </c>
      <c r="U22" s="1">
        <v>44497</v>
      </c>
      <c r="V22" t="s">
        <v>84</v>
      </c>
      <c r="X22" t="s">
        <v>85</v>
      </c>
      <c r="Y22">
        <v>1</v>
      </c>
      <c r="Z22" t="s">
        <v>84</v>
      </c>
      <c r="AB22" t="s">
        <v>85</v>
      </c>
      <c r="AC22" t="str">
        <f>("Scope of emergency order is restricted")</f>
        <v>Scope of emergency order is restricted</v>
      </c>
      <c r="AD22" t="s">
        <v>84</v>
      </c>
      <c r="AF22" t="s">
        <v>85</v>
      </c>
      <c r="AG22">
        <v>1</v>
      </c>
      <c r="AH22" t="s">
        <v>84</v>
      </c>
      <c r="AJ22" t="s">
        <v>85</v>
      </c>
      <c r="AK22" t="str">
        <f>("Scope of emergency order is restricted")</f>
        <v>Scope of emergency order is restricted</v>
      </c>
      <c r="AL22" t="s">
        <v>84</v>
      </c>
      <c r="AN22" t="s">
        <v>85</v>
      </c>
      <c r="AO22">
        <v>1</v>
      </c>
      <c r="AP22" t="s">
        <v>84</v>
      </c>
      <c r="AR22" t="s">
        <v>85</v>
      </c>
      <c r="AS22" t="str">
        <f>("Scope of emergency order is restricted")</f>
        <v>Scope of emergency order is restricted</v>
      </c>
      <c r="AT22" t="s">
        <v>84</v>
      </c>
      <c r="AV22" t="s">
        <v>85</v>
      </c>
    </row>
    <row r="23" spans="1:48" x14ac:dyDescent="0.35">
      <c r="A23" t="s">
        <v>47</v>
      </c>
      <c r="B23" t="s">
        <v>86</v>
      </c>
      <c r="C23" s="1">
        <v>44615</v>
      </c>
      <c r="D23" s="1">
        <v>44629</v>
      </c>
      <c r="E23">
        <v>1</v>
      </c>
      <c r="F23" t="s">
        <v>87</v>
      </c>
      <c r="G23" t="s">
        <v>88</v>
      </c>
      <c r="H23" t="s">
        <v>89</v>
      </c>
      <c r="I23" t="str">
        <f>("Senate Bill 255")</f>
        <v>Senate Bill 255</v>
      </c>
      <c r="J23" t="s">
        <v>87</v>
      </c>
      <c r="L23" t="s">
        <v>89</v>
      </c>
      <c r="M23" s="1">
        <v>44615</v>
      </c>
      <c r="N23" t="s">
        <v>87</v>
      </c>
      <c r="P23" t="s">
        <v>89</v>
      </c>
      <c r="Q23" t="str">
        <f>("Introduced")</f>
        <v>Introduced</v>
      </c>
      <c r="R23" t="s">
        <v>87</v>
      </c>
      <c r="T23" t="s">
        <v>89</v>
      </c>
      <c r="U23" s="1">
        <v>44621</v>
      </c>
      <c r="V23" t="s">
        <v>87</v>
      </c>
      <c r="X23" t="s">
        <v>89</v>
      </c>
      <c r="Y23">
        <v>0</v>
      </c>
      <c r="AG23">
        <v>1</v>
      </c>
      <c r="AH23" t="s">
        <v>87</v>
      </c>
      <c r="AJ23" t="s">
        <v>89</v>
      </c>
      <c r="AK23" t="str">
        <f>("Issuance of emergency order is restricted")</f>
        <v>Issuance of emergency order is restricted</v>
      </c>
      <c r="AL23" t="s">
        <v>87</v>
      </c>
      <c r="AN23" t="s">
        <v>89</v>
      </c>
      <c r="AO23">
        <v>0</v>
      </c>
    </row>
    <row r="24" spans="1:48" x14ac:dyDescent="0.35">
      <c r="A24" t="s">
        <v>47</v>
      </c>
      <c r="B24" t="s">
        <v>90</v>
      </c>
      <c r="C24" s="1">
        <v>44623</v>
      </c>
      <c r="D24" s="1">
        <v>44657</v>
      </c>
      <c r="E24">
        <v>1</v>
      </c>
      <c r="F24" t="s">
        <v>91</v>
      </c>
      <c r="H24" t="s">
        <v>92</v>
      </c>
      <c r="I24" t="str">
        <f>("HB 447")</f>
        <v>HB 447</v>
      </c>
      <c r="J24" t="s">
        <v>91</v>
      </c>
      <c r="L24" t="s">
        <v>92</v>
      </c>
      <c r="M24" s="1">
        <v>44623</v>
      </c>
      <c r="N24" t="s">
        <v>91</v>
      </c>
      <c r="P24" t="s">
        <v>92</v>
      </c>
      <c r="Q24" t="str">
        <f>("Introduced")</f>
        <v>Introduced</v>
      </c>
      <c r="R24" t="s">
        <v>91</v>
      </c>
      <c r="T24" t="s">
        <v>92</v>
      </c>
      <c r="U24" s="1">
        <v>44629</v>
      </c>
      <c r="V24" t="s">
        <v>91</v>
      </c>
      <c r="X24" t="s">
        <v>92</v>
      </c>
      <c r="Y24">
        <v>0</v>
      </c>
      <c r="AG24">
        <v>0</v>
      </c>
      <c r="AO24">
        <v>1</v>
      </c>
      <c r="AP24" t="s">
        <v>91</v>
      </c>
      <c r="AR24" t="s">
        <v>92</v>
      </c>
      <c r="AS24" t="str">
        <f>("Issuance of emergency order is restricted")</f>
        <v>Issuance of emergency order is restricted</v>
      </c>
      <c r="AT24" t="s">
        <v>91</v>
      </c>
      <c r="AV24" t="s">
        <v>92</v>
      </c>
    </row>
    <row r="25" spans="1:48" x14ac:dyDescent="0.35">
      <c r="A25" t="s">
        <v>47</v>
      </c>
      <c r="B25" t="s">
        <v>86</v>
      </c>
      <c r="C25" s="1">
        <v>44630</v>
      </c>
      <c r="D25" s="1">
        <v>44701</v>
      </c>
      <c r="E25">
        <v>1</v>
      </c>
      <c r="F25" t="s">
        <v>87</v>
      </c>
      <c r="G25" t="s">
        <v>88</v>
      </c>
      <c r="H25" t="s">
        <v>89</v>
      </c>
      <c r="I25" t="str">
        <f>("Senate Bill 255")</f>
        <v>Senate Bill 255</v>
      </c>
      <c r="J25" t="s">
        <v>87</v>
      </c>
      <c r="L25" t="s">
        <v>89</v>
      </c>
      <c r="M25" s="1">
        <v>44615</v>
      </c>
      <c r="N25" t="s">
        <v>87</v>
      </c>
      <c r="P25" t="s">
        <v>89</v>
      </c>
      <c r="Q25" t="str">
        <f>("Passed First Chamber")</f>
        <v>Passed First Chamber</v>
      </c>
      <c r="R25" t="s">
        <v>87</v>
      </c>
      <c r="T25" t="s">
        <v>89</v>
      </c>
      <c r="U25" s="1">
        <v>44658</v>
      </c>
      <c r="V25" t="s">
        <v>87</v>
      </c>
      <c r="X25" t="s">
        <v>89</v>
      </c>
      <c r="Y25">
        <v>0</v>
      </c>
      <c r="AG25">
        <v>1</v>
      </c>
      <c r="AH25" t="s">
        <v>87</v>
      </c>
      <c r="AJ25" t="s">
        <v>89</v>
      </c>
      <c r="AK25" t="str">
        <f>("Issuance of emergency order is restricted")</f>
        <v>Issuance of emergency order is restricted</v>
      </c>
      <c r="AL25" t="s">
        <v>87</v>
      </c>
      <c r="AN25" t="s">
        <v>89</v>
      </c>
      <c r="AO25">
        <v>0</v>
      </c>
    </row>
    <row r="26" spans="1:48" x14ac:dyDescent="0.35">
      <c r="A26" t="s">
        <v>47</v>
      </c>
      <c r="B26" t="s">
        <v>90</v>
      </c>
      <c r="C26" s="1">
        <v>44658</v>
      </c>
      <c r="D26" s="1">
        <v>44701</v>
      </c>
      <c r="E26">
        <v>1</v>
      </c>
      <c r="F26" t="s">
        <v>91</v>
      </c>
      <c r="H26" t="s">
        <v>92</v>
      </c>
      <c r="I26" t="str">
        <f>("HB 447")</f>
        <v>HB 447</v>
      </c>
      <c r="J26" t="s">
        <v>91</v>
      </c>
      <c r="L26" t="s">
        <v>92</v>
      </c>
      <c r="M26" s="1">
        <v>44623</v>
      </c>
      <c r="N26" t="s">
        <v>91</v>
      </c>
      <c r="P26" t="s">
        <v>92</v>
      </c>
      <c r="Q26" t="str">
        <f>("Failed")</f>
        <v>Failed</v>
      </c>
      <c r="R26" t="s">
        <v>91</v>
      </c>
      <c r="T26" t="s">
        <v>92</v>
      </c>
      <c r="U26" s="1">
        <v>44629</v>
      </c>
      <c r="V26" t="s">
        <v>91</v>
      </c>
      <c r="X26" t="s">
        <v>92</v>
      </c>
      <c r="Y26">
        <v>0</v>
      </c>
      <c r="AG26">
        <v>0</v>
      </c>
      <c r="AO26">
        <v>1</v>
      </c>
      <c r="AP26" t="s">
        <v>91</v>
      </c>
      <c r="AR26" t="s">
        <v>92</v>
      </c>
      <c r="AS26" t="str">
        <f>("Issuance of emergency order is restricted")</f>
        <v>Issuance of emergency order is restricted</v>
      </c>
      <c r="AT26" t="s">
        <v>91</v>
      </c>
      <c r="AV26" t="s">
        <v>92</v>
      </c>
    </row>
    <row r="27" spans="1:48" x14ac:dyDescent="0.35">
      <c r="A27" t="s">
        <v>93</v>
      </c>
      <c r="B27" t="s">
        <v>48</v>
      </c>
      <c r="C27" s="1">
        <v>44197</v>
      </c>
      <c r="D27" s="1">
        <v>44244</v>
      </c>
      <c r="E27">
        <v>0</v>
      </c>
      <c r="I27" t="str">
        <f>("")</f>
        <v/>
      </c>
    </row>
    <row r="28" spans="1:48" x14ac:dyDescent="0.35">
      <c r="A28" t="s">
        <v>93</v>
      </c>
      <c r="B28" t="s">
        <v>94</v>
      </c>
      <c r="C28" s="1">
        <v>44245</v>
      </c>
      <c r="D28" s="1">
        <v>44280</v>
      </c>
      <c r="E28">
        <v>1</v>
      </c>
      <c r="F28" t="s">
        <v>95</v>
      </c>
      <c r="G28" t="s">
        <v>96</v>
      </c>
      <c r="H28" t="s">
        <v>97</v>
      </c>
      <c r="I28" t="str">
        <f>("HB 76")</f>
        <v>HB 76</v>
      </c>
      <c r="J28" t="s">
        <v>95</v>
      </c>
      <c r="L28" t="s">
        <v>97</v>
      </c>
      <c r="M28" s="1">
        <v>44245</v>
      </c>
      <c r="N28" t="s">
        <v>95</v>
      </c>
      <c r="P28" t="s">
        <v>97</v>
      </c>
      <c r="Q28" t="str">
        <f>("Introduced")</f>
        <v>Introduced</v>
      </c>
      <c r="R28" t="s">
        <v>95</v>
      </c>
      <c r="T28" t="s">
        <v>97</v>
      </c>
      <c r="U28" s="1">
        <v>44280</v>
      </c>
      <c r="V28" t="s">
        <v>95</v>
      </c>
      <c r="X28" t="s">
        <v>97</v>
      </c>
      <c r="Y28">
        <v>1</v>
      </c>
      <c r="Z28" t="s">
        <v>95</v>
      </c>
      <c r="AB28" t="s">
        <v>97</v>
      </c>
      <c r="AC28" t="str">
        <f>("Scope of emergency order is restricted")</f>
        <v>Scope of emergency order is restricted</v>
      </c>
      <c r="AD28" t="s">
        <v>95</v>
      </c>
      <c r="AF28" t="s">
        <v>97</v>
      </c>
      <c r="AG28">
        <v>0</v>
      </c>
      <c r="AO28">
        <v>0</v>
      </c>
    </row>
    <row r="29" spans="1:48" x14ac:dyDescent="0.35">
      <c r="A29" t="s">
        <v>93</v>
      </c>
      <c r="B29" t="s">
        <v>94</v>
      </c>
      <c r="C29" s="1">
        <v>44281</v>
      </c>
      <c r="D29" s="1">
        <v>44313</v>
      </c>
      <c r="E29">
        <v>1</v>
      </c>
      <c r="F29" t="s">
        <v>95</v>
      </c>
      <c r="G29" t="s">
        <v>96</v>
      </c>
      <c r="H29" t="s">
        <v>98</v>
      </c>
      <c r="I29" t="str">
        <f>("HB 76")</f>
        <v>HB 76</v>
      </c>
      <c r="J29" t="s">
        <v>95</v>
      </c>
      <c r="L29" t="s">
        <v>98</v>
      </c>
      <c r="M29" s="1">
        <v>44245</v>
      </c>
      <c r="N29" t="s">
        <v>95</v>
      </c>
      <c r="P29" t="s">
        <v>98</v>
      </c>
      <c r="Q29" t="str">
        <f>("Passed First Chamber")</f>
        <v>Passed First Chamber</v>
      </c>
      <c r="R29" t="s">
        <v>95</v>
      </c>
      <c r="T29" t="s">
        <v>98</v>
      </c>
      <c r="U29" s="1">
        <v>44312</v>
      </c>
      <c r="V29" t="s">
        <v>95</v>
      </c>
      <c r="X29" t="s">
        <v>98</v>
      </c>
      <c r="Y29">
        <v>1</v>
      </c>
      <c r="Z29" t="s">
        <v>95</v>
      </c>
      <c r="AB29" t="s">
        <v>98</v>
      </c>
      <c r="AC29" t="str">
        <f>("Scope of emergency order is restricted")</f>
        <v>Scope of emergency order is restricted</v>
      </c>
      <c r="AD29" t="s">
        <v>95</v>
      </c>
      <c r="AF29" t="s">
        <v>98</v>
      </c>
      <c r="AG29">
        <v>0</v>
      </c>
      <c r="AO29">
        <v>0</v>
      </c>
    </row>
    <row r="30" spans="1:48" x14ac:dyDescent="0.35">
      <c r="A30" t="s">
        <v>93</v>
      </c>
      <c r="B30" t="s">
        <v>99</v>
      </c>
      <c r="C30" s="1">
        <v>44300</v>
      </c>
      <c r="D30" s="1">
        <v>44701</v>
      </c>
      <c r="E30">
        <v>1</v>
      </c>
      <c r="F30" t="s">
        <v>100</v>
      </c>
      <c r="G30" t="s">
        <v>101</v>
      </c>
      <c r="H30" t="s">
        <v>102</v>
      </c>
      <c r="I30" t="str">
        <f>("HB 175")</f>
        <v>HB 175</v>
      </c>
      <c r="J30" t="s">
        <v>100</v>
      </c>
      <c r="L30" t="s">
        <v>102</v>
      </c>
      <c r="M30" s="1">
        <v>44300</v>
      </c>
      <c r="N30" t="s">
        <v>100</v>
      </c>
      <c r="P30" t="s">
        <v>102</v>
      </c>
      <c r="Q30" t="str">
        <f>("Introduced")</f>
        <v>Introduced</v>
      </c>
      <c r="R30" t="s">
        <v>100</v>
      </c>
      <c r="T30" t="s">
        <v>102</v>
      </c>
      <c r="U30" s="1">
        <v>44495</v>
      </c>
      <c r="V30" t="s">
        <v>100</v>
      </c>
      <c r="X30" t="s">
        <v>102</v>
      </c>
      <c r="Y30">
        <v>0</v>
      </c>
      <c r="AG30">
        <v>1</v>
      </c>
      <c r="AH30" t="s">
        <v>100</v>
      </c>
      <c r="AJ30" t="s">
        <v>102</v>
      </c>
      <c r="AK30" t="str">
        <f>("Scope of emergency order is restricted")</f>
        <v>Scope of emergency order is restricted</v>
      </c>
      <c r="AL30" t="s">
        <v>100</v>
      </c>
      <c r="AN30" t="s">
        <v>102</v>
      </c>
      <c r="AO30">
        <v>1</v>
      </c>
      <c r="AP30" t="s">
        <v>100</v>
      </c>
      <c r="AR30" t="s">
        <v>102</v>
      </c>
      <c r="AS30" t="str">
        <f>("Scope of emergency order is restricted")</f>
        <v>Scope of emergency order is restricted</v>
      </c>
      <c r="AT30" t="s">
        <v>100</v>
      </c>
      <c r="AV30" t="s">
        <v>102</v>
      </c>
    </row>
    <row r="31" spans="1:48" x14ac:dyDescent="0.35">
      <c r="A31" t="s">
        <v>93</v>
      </c>
      <c r="B31" t="s">
        <v>103</v>
      </c>
      <c r="C31" s="1">
        <v>44307</v>
      </c>
      <c r="D31" s="1">
        <v>44701</v>
      </c>
      <c r="E31">
        <v>1</v>
      </c>
      <c r="F31" t="s">
        <v>104</v>
      </c>
      <c r="G31" t="s">
        <v>105</v>
      </c>
      <c r="H31" t="s">
        <v>106</v>
      </c>
      <c r="I31" t="str">
        <f>("HB 186")</f>
        <v>HB 186</v>
      </c>
      <c r="J31" t="s">
        <v>104</v>
      </c>
      <c r="L31" t="s">
        <v>106</v>
      </c>
      <c r="M31" s="1">
        <v>44307</v>
      </c>
      <c r="N31" t="s">
        <v>104</v>
      </c>
      <c r="P31" t="s">
        <v>106</v>
      </c>
      <c r="Q31" t="str">
        <f>("Introduced")</f>
        <v>Introduced</v>
      </c>
      <c r="R31" t="s">
        <v>104</v>
      </c>
      <c r="T31" t="s">
        <v>106</v>
      </c>
      <c r="U31" s="1">
        <v>44495</v>
      </c>
      <c r="V31" t="s">
        <v>104</v>
      </c>
      <c r="X31" t="s">
        <v>106</v>
      </c>
      <c r="Y31">
        <v>1</v>
      </c>
      <c r="Z31" t="s">
        <v>104</v>
      </c>
      <c r="AB31" t="s">
        <v>106</v>
      </c>
      <c r="AC31" t="str">
        <f>("Scope of emergency order is restricted")</f>
        <v>Scope of emergency order is restricted</v>
      </c>
      <c r="AD31" t="s">
        <v>104</v>
      </c>
      <c r="AF31" t="s">
        <v>106</v>
      </c>
      <c r="AG31">
        <v>1</v>
      </c>
      <c r="AH31" t="s">
        <v>107</v>
      </c>
      <c r="AJ31" t="s">
        <v>108</v>
      </c>
      <c r="AK31" t="str">
        <f>("Scope of emergency order is restricted")</f>
        <v>Scope of emergency order is restricted</v>
      </c>
      <c r="AL31" t="s">
        <v>107</v>
      </c>
      <c r="AN31" t="s">
        <v>108</v>
      </c>
      <c r="AO31">
        <v>1</v>
      </c>
      <c r="AP31" t="s">
        <v>104</v>
      </c>
      <c r="AR31" t="s">
        <v>106</v>
      </c>
      <c r="AS31" t="str">
        <f>("Scope of emergency order is restricted")</f>
        <v>Scope of emergency order is restricted</v>
      </c>
      <c r="AT31" t="s">
        <v>104</v>
      </c>
      <c r="AV31" t="s">
        <v>106</v>
      </c>
    </row>
    <row r="32" spans="1:48" x14ac:dyDescent="0.35">
      <c r="A32" t="s">
        <v>93</v>
      </c>
      <c r="B32" t="s">
        <v>94</v>
      </c>
      <c r="C32" s="1">
        <v>44314</v>
      </c>
      <c r="D32" s="1">
        <v>44316</v>
      </c>
      <c r="E32">
        <v>1</v>
      </c>
      <c r="F32" t="s">
        <v>95</v>
      </c>
      <c r="G32" t="s">
        <v>96</v>
      </c>
      <c r="H32" t="s">
        <v>109</v>
      </c>
      <c r="I32" t="str">
        <f>("HB 76")</f>
        <v>HB 76</v>
      </c>
      <c r="J32" t="s">
        <v>95</v>
      </c>
      <c r="L32" t="s">
        <v>109</v>
      </c>
      <c r="M32" s="1">
        <v>44245</v>
      </c>
      <c r="N32" t="s">
        <v>95</v>
      </c>
      <c r="P32" t="s">
        <v>109</v>
      </c>
      <c r="Q32" t="str">
        <f>("Passed Second Chamber")</f>
        <v>Passed Second Chamber</v>
      </c>
      <c r="R32" t="s">
        <v>95</v>
      </c>
      <c r="T32" t="s">
        <v>109</v>
      </c>
      <c r="U32" s="1">
        <v>44316</v>
      </c>
      <c r="V32" t="s">
        <v>95</v>
      </c>
      <c r="X32" t="s">
        <v>109</v>
      </c>
      <c r="Y32">
        <v>1</v>
      </c>
      <c r="Z32" t="s">
        <v>95</v>
      </c>
      <c r="AB32" t="s">
        <v>109</v>
      </c>
      <c r="AC32" t="str">
        <f>("Scope of emergency order is restricted")</f>
        <v>Scope of emergency order is restricted</v>
      </c>
      <c r="AD32" t="s">
        <v>95</v>
      </c>
      <c r="AF32" t="s">
        <v>109</v>
      </c>
      <c r="AG32">
        <v>0</v>
      </c>
      <c r="AO32">
        <v>0</v>
      </c>
    </row>
    <row r="33" spans="1:48" x14ac:dyDescent="0.35">
      <c r="A33" t="s">
        <v>93</v>
      </c>
      <c r="B33" t="s">
        <v>94</v>
      </c>
      <c r="C33" s="1">
        <v>44317</v>
      </c>
      <c r="D33" s="1">
        <v>44701</v>
      </c>
      <c r="E33">
        <v>1</v>
      </c>
      <c r="F33" t="s">
        <v>95</v>
      </c>
      <c r="G33" t="s">
        <v>96</v>
      </c>
      <c r="H33" t="s">
        <v>109</v>
      </c>
      <c r="I33" t="str">
        <f>("HB 76")</f>
        <v>HB 76</v>
      </c>
      <c r="J33" t="s">
        <v>95</v>
      </c>
      <c r="L33" t="s">
        <v>109</v>
      </c>
      <c r="M33" s="1">
        <v>44245</v>
      </c>
      <c r="N33" t="s">
        <v>95</v>
      </c>
      <c r="P33" t="s">
        <v>109</v>
      </c>
      <c r="Q33" t="str">
        <f>("Enacted")</f>
        <v>Enacted</v>
      </c>
      <c r="R33" t="s">
        <v>95</v>
      </c>
      <c r="T33" t="s">
        <v>109</v>
      </c>
      <c r="U33" s="1">
        <v>44317</v>
      </c>
      <c r="V33" t="s">
        <v>95</v>
      </c>
      <c r="X33" t="s">
        <v>109</v>
      </c>
      <c r="Y33">
        <v>1</v>
      </c>
      <c r="Z33" t="s">
        <v>95</v>
      </c>
      <c r="AB33" t="s">
        <v>109</v>
      </c>
      <c r="AC33" t="str">
        <f>("Scope of emergency order is restricted")</f>
        <v>Scope of emergency order is restricted</v>
      </c>
      <c r="AD33" t="s">
        <v>95</v>
      </c>
      <c r="AF33" t="s">
        <v>109</v>
      </c>
      <c r="AG33">
        <v>0</v>
      </c>
      <c r="AO33">
        <v>0</v>
      </c>
    </row>
    <row r="34" spans="1:48" x14ac:dyDescent="0.35">
      <c r="A34" t="s">
        <v>93</v>
      </c>
      <c r="B34" t="s">
        <v>110</v>
      </c>
      <c r="C34" s="1">
        <v>44579</v>
      </c>
      <c r="D34" s="1">
        <v>44701</v>
      </c>
      <c r="E34">
        <v>1</v>
      </c>
      <c r="F34" t="s">
        <v>111</v>
      </c>
      <c r="H34" t="s">
        <v>112</v>
      </c>
      <c r="I34" t="str">
        <f>("SB 144")</f>
        <v>SB 144</v>
      </c>
      <c r="J34" t="s">
        <v>111</v>
      </c>
      <c r="L34" t="s">
        <v>112</v>
      </c>
      <c r="M34" s="1">
        <v>44579</v>
      </c>
      <c r="N34" t="s">
        <v>111</v>
      </c>
      <c r="P34" t="s">
        <v>112</v>
      </c>
      <c r="Q34" t="str">
        <f>("Introduced")</f>
        <v>Introduced</v>
      </c>
      <c r="R34" t="s">
        <v>111</v>
      </c>
      <c r="T34" t="s">
        <v>112</v>
      </c>
      <c r="U34" s="1">
        <v>44671</v>
      </c>
      <c r="V34" t="s">
        <v>111</v>
      </c>
      <c r="X34" t="s">
        <v>112</v>
      </c>
      <c r="Y34">
        <v>1</v>
      </c>
      <c r="Z34" t="s">
        <v>113</v>
      </c>
      <c r="AB34" t="s">
        <v>114</v>
      </c>
      <c r="AC34"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34" t="s">
        <v>115</v>
      </c>
      <c r="AF34" t="s">
        <v>116</v>
      </c>
      <c r="AG34">
        <v>1</v>
      </c>
      <c r="AH34" t="s">
        <v>111</v>
      </c>
      <c r="AJ34" t="s">
        <v>112</v>
      </c>
      <c r="AK34" t="str">
        <f>("Issuance of emergency order is restricted, Scope of emergency order is restricted")</f>
        <v>Issuance of emergency order is restricted, Scope of emergency order is restricted</v>
      </c>
      <c r="AL34" t="s">
        <v>111</v>
      </c>
      <c r="AN34" t="s">
        <v>112</v>
      </c>
      <c r="AO34">
        <v>1</v>
      </c>
      <c r="AP34" t="s">
        <v>111</v>
      </c>
      <c r="AR34" t="s">
        <v>112</v>
      </c>
      <c r="AS34" t="str">
        <f>("Scope of emergency order is restricted")</f>
        <v>Scope of emergency order is restricted</v>
      </c>
      <c r="AT34" t="s">
        <v>111</v>
      </c>
      <c r="AV34" t="s">
        <v>112</v>
      </c>
    </row>
    <row r="35" spans="1:48" x14ac:dyDescent="0.35">
      <c r="A35" t="s">
        <v>93</v>
      </c>
      <c r="B35" t="s">
        <v>117</v>
      </c>
      <c r="C35" s="1">
        <v>44579</v>
      </c>
      <c r="D35" s="1">
        <v>44701</v>
      </c>
      <c r="E35">
        <v>1</v>
      </c>
      <c r="F35" t="s">
        <v>118</v>
      </c>
      <c r="G35" t="s">
        <v>119</v>
      </c>
      <c r="H35" t="s">
        <v>120</v>
      </c>
      <c r="I35" t="str">
        <f>("HB 236")</f>
        <v>HB 236</v>
      </c>
      <c r="J35" t="s">
        <v>118</v>
      </c>
      <c r="L35" t="s">
        <v>120</v>
      </c>
      <c r="M35" s="1">
        <v>44579</v>
      </c>
      <c r="N35" t="s">
        <v>118</v>
      </c>
      <c r="P35" t="s">
        <v>120</v>
      </c>
      <c r="Q35" t="str">
        <f>("Introduced")</f>
        <v>Introduced</v>
      </c>
      <c r="R35" t="s">
        <v>118</v>
      </c>
      <c r="T35" t="s">
        <v>120</v>
      </c>
      <c r="U35" s="1">
        <v>44699</v>
      </c>
      <c r="V35" t="s">
        <v>118</v>
      </c>
      <c r="X35" t="s">
        <v>120</v>
      </c>
      <c r="Y35">
        <v>0</v>
      </c>
      <c r="AG35">
        <v>1</v>
      </c>
      <c r="AH35" t="s">
        <v>118</v>
      </c>
      <c r="AJ35" t="s">
        <v>120</v>
      </c>
      <c r="AK35" t="str">
        <f>("Issuance of emergency order is restricted")</f>
        <v>Issuance of emergency order is restricted</v>
      </c>
      <c r="AL35" t="s">
        <v>118</v>
      </c>
      <c r="AN35" t="s">
        <v>120</v>
      </c>
      <c r="AO35">
        <v>1</v>
      </c>
      <c r="AP35" t="s">
        <v>118</v>
      </c>
      <c r="AR35" t="s">
        <v>120</v>
      </c>
      <c r="AS35" t="str">
        <f>("Issuance of emergency order is restricted")</f>
        <v>Issuance of emergency order is restricted</v>
      </c>
      <c r="AT35" t="s">
        <v>118</v>
      </c>
      <c r="AV35" t="s">
        <v>120</v>
      </c>
    </row>
    <row r="36" spans="1:48" x14ac:dyDescent="0.35">
      <c r="A36" t="s">
        <v>93</v>
      </c>
      <c r="B36" t="s">
        <v>121</v>
      </c>
      <c r="C36" s="1">
        <v>44579</v>
      </c>
      <c r="D36" s="1">
        <v>44635</v>
      </c>
      <c r="E36">
        <v>1</v>
      </c>
      <c r="F36" t="s">
        <v>122</v>
      </c>
      <c r="G36" t="s">
        <v>123</v>
      </c>
      <c r="H36" t="s">
        <v>124</v>
      </c>
      <c r="I36" t="str">
        <f>("SB 156")</f>
        <v>SB 156</v>
      </c>
      <c r="J36" t="s">
        <v>122</v>
      </c>
      <c r="L36" t="s">
        <v>124</v>
      </c>
      <c r="M36" s="1">
        <v>44579</v>
      </c>
      <c r="N36" t="s">
        <v>122</v>
      </c>
      <c r="P36" t="s">
        <v>124</v>
      </c>
      <c r="Q36" t="str">
        <f>("Introduced")</f>
        <v>Introduced</v>
      </c>
      <c r="R36" t="s">
        <v>122</v>
      </c>
      <c r="T36" t="s">
        <v>124</v>
      </c>
      <c r="U36" s="1">
        <v>44635</v>
      </c>
      <c r="V36" t="s">
        <v>122</v>
      </c>
      <c r="X36" t="s">
        <v>124</v>
      </c>
      <c r="Y36">
        <v>1</v>
      </c>
      <c r="Z36" t="s">
        <v>122</v>
      </c>
      <c r="AB36" t="s">
        <v>124</v>
      </c>
      <c r="AC36" t="str">
        <f>("Scope of emergency order is restricted")</f>
        <v>Scope of emergency order is restricted</v>
      </c>
      <c r="AD36" t="s">
        <v>122</v>
      </c>
      <c r="AF36" t="s">
        <v>124</v>
      </c>
      <c r="AG36">
        <v>1</v>
      </c>
      <c r="AH36" t="s">
        <v>122</v>
      </c>
      <c r="AJ36" t="s">
        <v>124</v>
      </c>
      <c r="AK36" t="str">
        <f>("Scope of emergency order is restricted")</f>
        <v>Scope of emergency order is restricted</v>
      </c>
      <c r="AL36" t="s">
        <v>122</v>
      </c>
      <c r="AN36" t="s">
        <v>124</v>
      </c>
      <c r="AO36">
        <v>1</v>
      </c>
      <c r="AP36" t="s">
        <v>122</v>
      </c>
      <c r="AR36" t="s">
        <v>124</v>
      </c>
      <c r="AS36" t="str">
        <f>("Scope of emergency order is restricted")</f>
        <v>Scope of emergency order is restricted</v>
      </c>
      <c r="AT36" t="s">
        <v>122</v>
      </c>
      <c r="AV36" t="s">
        <v>124</v>
      </c>
    </row>
    <row r="37" spans="1:48" x14ac:dyDescent="0.35">
      <c r="A37" t="s">
        <v>93</v>
      </c>
      <c r="B37" t="s">
        <v>125</v>
      </c>
      <c r="C37" s="1">
        <v>44579</v>
      </c>
      <c r="D37" s="1">
        <v>44701</v>
      </c>
      <c r="E37">
        <v>1</v>
      </c>
      <c r="F37" t="s">
        <v>126</v>
      </c>
      <c r="G37" t="s">
        <v>127</v>
      </c>
      <c r="H37" t="s">
        <v>128</v>
      </c>
      <c r="I37" t="str">
        <f>("House Bill 262")</f>
        <v>House Bill 262</v>
      </c>
      <c r="J37" t="s">
        <v>126</v>
      </c>
      <c r="L37" t="s">
        <v>128</v>
      </c>
      <c r="M37" s="1">
        <v>44579</v>
      </c>
      <c r="N37" t="s">
        <v>126</v>
      </c>
      <c r="P37" t="s">
        <v>128</v>
      </c>
      <c r="Q37" t="str">
        <f>("Introduced")</f>
        <v>Introduced</v>
      </c>
      <c r="R37" t="s">
        <v>126</v>
      </c>
      <c r="T37" t="s">
        <v>128</v>
      </c>
      <c r="U37" s="1">
        <v>44579</v>
      </c>
      <c r="V37" t="s">
        <v>126</v>
      </c>
      <c r="X37" t="s">
        <v>128</v>
      </c>
      <c r="Y37">
        <v>1</v>
      </c>
      <c r="Z37" t="s">
        <v>126</v>
      </c>
      <c r="AB37" t="s">
        <v>128</v>
      </c>
      <c r="AC37" t="str">
        <f>("Scope of emergency order is restricted")</f>
        <v>Scope of emergency order is restricted</v>
      </c>
      <c r="AD37" t="s">
        <v>126</v>
      </c>
      <c r="AF37" t="s">
        <v>128</v>
      </c>
      <c r="AG37">
        <v>1</v>
      </c>
      <c r="AH37" t="s">
        <v>126</v>
      </c>
      <c r="AJ37" t="s">
        <v>128</v>
      </c>
      <c r="AK37" t="str">
        <f>("Scope of emergency order is restricted")</f>
        <v>Scope of emergency order is restricted</v>
      </c>
      <c r="AL37" t="s">
        <v>126</v>
      </c>
      <c r="AN37" t="s">
        <v>128</v>
      </c>
      <c r="AO37">
        <v>1</v>
      </c>
      <c r="AP37" t="s">
        <v>126</v>
      </c>
      <c r="AR37" t="s">
        <v>128</v>
      </c>
      <c r="AS37" t="str">
        <f>("Scope of emergency order is restricted")</f>
        <v>Scope of emergency order is restricted</v>
      </c>
      <c r="AT37" t="s">
        <v>126</v>
      </c>
      <c r="AV37" t="s">
        <v>128</v>
      </c>
    </row>
    <row r="38" spans="1:48" x14ac:dyDescent="0.35">
      <c r="A38" t="s">
        <v>93</v>
      </c>
      <c r="B38" t="s">
        <v>129</v>
      </c>
      <c r="C38" s="1">
        <v>44607</v>
      </c>
      <c r="D38" s="1">
        <v>44701</v>
      </c>
      <c r="E38">
        <v>1</v>
      </c>
      <c r="F38" t="s">
        <v>130</v>
      </c>
      <c r="G38" t="s">
        <v>131</v>
      </c>
      <c r="H38" t="s">
        <v>132</v>
      </c>
      <c r="I38" t="str">
        <f>("SB 191")</f>
        <v>SB 191</v>
      </c>
      <c r="J38" t="s">
        <v>133</v>
      </c>
      <c r="L38" t="s">
        <v>134</v>
      </c>
      <c r="M38" s="1">
        <v>44607</v>
      </c>
      <c r="N38" t="s">
        <v>133</v>
      </c>
      <c r="P38" t="s">
        <v>134</v>
      </c>
      <c r="Q38" t="str">
        <f>("Introduced")</f>
        <v>Introduced</v>
      </c>
      <c r="R38" t="s">
        <v>133</v>
      </c>
      <c r="T38" t="s">
        <v>134</v>
      </c>
      <c r="U38" s="1">
        <v>44690</v>
      </c>
      <c r="V38" t="s">
        <v>133</v>
      </c>
      <c r="X38" t="s">
        <v>134</v>
      </c>
      <c r="Y38">
        <v>0</v>
      </c>
      <c r="AG38">
        <v>1</v>
      </c>
      <c r="AH38" t="s">
        <v>130</v>
      </c>
      <c r="AJ38" t="s">
        <v>132</v>
      </c>
      <c r="AK38" t="str">
        <f>("Issuance of emergency order is restricted")</f>
        <v>Issuance of emergency order is restricted</v>
      </c>
      <c r="AL38" t="s">
        <v>130</v>
      </c>
      <c r="AN38" t="s">
        <v>132</v>
      </c>
      <c r="AO38">
        <v>0</v>
      </c>
    </row>
    <row r="39" spans="1:48" x14ac:dyDescent="0.35">
      <c r="A39" t="s">
        <v>93</v>
      </c>
      <c r="B39" t="s">
        <v>121</v>
      </c>
      <c r="C39" s="1">
        <v>44636</v>
      </c>
      <c r="D39" s="1">
        <v>44701</v>
      </c>
      <c r="E39">
        <v>1</v>
      </c>
      <c r="F39" t="s">
        <v>135</v>
      </c>
      <c r="G39" t="s">
        <v>123</v>
      </c>
      <c r="H39" t="s">
        <v>136</v>
      </c>
      <c r="I39" t="str">
        <f>("SB 156")</f>
        <v>SB 156</v>
      </c>
      <c r="J39" t="s">
        <v>135</v>
      </c>
      <c r="L39" t="s">
        <v>136</v>
      </c>
      <c r="M39" s="1">
        <v>44579</v>
      </c>
      <c r="N39" t="s">
        <v>135</v>
      </c>
      <c r="P39" t="s">
        <v>136</v>
      </c>
      <c r="Q39" t="str">
        <f>("Passed First Chamber")</f>
        <v>Passed First Chamber</v>
      </c>
      <c r="R39" t="s">
        <v>135</v>
      </c>
      <c r="T39" t="s">
        <v>136</v>
      </c>
      <c r="U39" s="1">
        <v>44670</v>
      </c>
      <c r="V39" t="s">
        <v>135</v>
      </c>
      <c r="X39" t="s">
        <v>136</v>
      </c>
      <c r="Y39">
        <v>1</v>
      </c>
      <c r="Z39" t="s">
        <v>135</v>
      </c>
      <c r="AB39" t="s">
        <v>136</v>
      </c>
      <c r="AC39" t="str">
        <f>("Scope of emergency order is restricted")</f>
        <v>Scope of emergency order is restricted</v>
      </c>
      <c r="AD39" t="s">
        <v>135</v>
      </c>
      <c r="AF39" t="s">
        <v>136</v>
      </c>
      <c r="AG39">
        <v>1</v>
      </c>
      <c r="AH39" t="s">
        <v>135</v>
      </c>
      <c r="AJ39" t="s">
        <v>136</v>
      </c>
      <c r="AK39" t="str">
        <f>("Scope of emergency order is restricted")</f>
        <v>Scope of emergency order is restricted</v>
      </c>
      <c r="AL39" t="s">
        <v>135</v>
      </c>
      <c r="AN39" t="s">
        <v>136</v>
      </c>
      <c r="AO39">
        <v>1</v>
      </c>
      <c r="AP39" t="s">
        <v>135</v>
      </c>
      <c r="AR39" t="s">
        <v>136</v>
      </c>
      <c r="AS39" t="str">
        <f>("Scope of emergency order is restricted")</f>
        <v>Scope of emergency order is restricted</v>
      </c>
      <c r="AT39" t="s">
        <v>135</v>
      </c>
      <c r="AV39" t="s">
        <v>136</v>
      </c>
    </row>
    <row r="40" spans="1:48" x14ac:dyDescent="0.35">
      <c r="A40" t="s">
        <v>137</v>
      </c>
      <c r="B40" t="s">
        <v>48</v>
      </c>
      <c r="C40" s="1">
        <v>44197</v>
      </c>
      <c r="D40" s="1">
        <v>44215</v>
      </c>
      <c r="E40">
        <v>0</v>
      </c>
      <c r="I40" t="str">
        <f>("")</f>
        <v/>
      </c>
    </row>
    <row r="41" spans="1:48" x14ac:dyDescent="0.35">
      <c r="A41" t="s">
        <v>137</v>
      </c>
      <c r="B41" t="s">
        <v>138</v>
      </c>
      <c r="C41" s="1">
        <v>44216</v>
      </c>
      <c r="D41" s="1">
        <v>44257</v>
      </c>
      <c r="E41">
        <v>1</v>
      </c>
      <c r="F41" t="s">
        <v>138</v>
      </c>
      <c r="H41" t="s">
        <v>139</v>
      </c>
      <c r="I41" t="str">
        <f>("SB 1084")</f>
        <v>SB 1084</v>
      </c>
      <c r="J41" t="s">
        <v>138</v>
      </c>
      <c r="L41" t="s">
        <v>139</v>
      </c>
      <c r="M41" s="1">
        <v>44216</v>
      </c>
      <c r="N41" t="s">
        <v>138</v>
      </c>
      <c r="P41" t="s">
        <v>139</v>
      </c>
      <c r="Q41" t="str">
        <f>("Introduced")</f>
        <v>Introduced</v>
      </c>
      <c r="R41" t="s">
        <v>138</v>
      </c>
      <c r="T41" t="s">
        <v>139</v>
      </c>
      <c r="U41" s="1">
        <v>44257</v>
      </c>
      <c r="V41" t="s">
        <v>138</v>
      </c>
      <c r="X41" t="s">
        <v>139</v>
      </c>
      <c r="Y41">
        <v>1</v>
      </c>
      <c r="Z41" t="s">
        <v>138</v>
      </c>
      <c r="AB41" t="s">
        <v>139</v>
      </c>
      <c r="AC41" t="str">
        <f>("Issuance of emergency order is restricted, Duration of emergency order is limited")</f>
        <v>Issuance of emergency order is restricted, Duration of emergency order is limited</v>
      </c>
      <c r="AD41" t="s">
        <v>138</v>
      </c>
      <c r="AF41" t="s">
        <v>139</v>
      </c>
      <c r="AG41">
        <v>0</v>
      </c>
      <c r="AO41">
        <v>0</v>
      </c>
    </row>
    <row r="42" spans="1:48" x14ac:dyDescent="0.35">
      <c r="A42" t="s">
        <v>137</v>
      </c>
      <c r="B42" t="s">
        <v>140</v>
      </c>
      <c r="C42" s="1">
        <v>44223</v>
      </c>
      <c r="D42" s="1">
        <v>44257</v>
      </c>
      <c r="E42">
        <v>1</v>
      </c>
      <c r="F42" t="s">
        <v>140</v>
      </c>
      <c r="H42" t="s">
        <v>139</v>
      </c>
      <c r="I42" t="str">
        <f>("SB 1430")</f>
        <v>SB 1430</v>
      </c>
      <c r="J42" t="s">
        <v>140</v>
      </c>
      <c r="L42" t="s">
        <v>139</v>
      </c>
      <c r="M42" s="1">
        <v>44223</v>
      </c>
      <c r="N42" t="s">
        <v>140</v>
      </c>
      <c r="P42" t="s">
        <v>139</v>
      </c>
      <c r="Q42" t="str">
        <f>("Introduced")</f>
        <v>Introduced</v>
      </c>
      <c r="R42" t="s">
        <v>140</v>
      </c>
      <c r="T42" t="s">
        <v>139</v>
      </c>
      <c r="U42" s="1">
        <v>44257</v>
      </c>
      <c r="V42" t="s">
        <v>140</v>
      </c>
      <c r="X42" t="s">
        <v>139</v>
      </c>
      <c r="Y42">
        <v>1</v>
      </c>
      <c r="Z42" t="s">
        <v>140</v>
      </c>
      <c r="AB42" t="s">
        <v>139</v>
      </c>
      <c r="AC42" t="str">
        <f>("Scope of emergency order is restricted")</f>
        <v>Scope of emergency order is restricted</v>
      </c>
      <c r="AD42" t="s">
        <v>140</v>
      </c>
      <c r="AF42" t="s">
        <v>139</v>
      </c>
      <c r="AG42">
        <v>0</v>
      </c>
      <c r="AO42">
        <v>0</v>
      </c>
    </row>
    <row r="43" spans="1:48" x14ac:dyDescent="0.35">
      <c r="A43" t="s">
        <v>137</v>
      </c>
      <c r="B43" t="s">
        <v>141</v>
      </c>
      <c r="C43" s="1">
        <v>44223</v>
      </c>
      <c r="D43" s="1">
        <v>44376</v>
      </c>
      <c r="E43">
        <v>1</v>
      </c>
      <c r="F43" t="s">
        <v>141</v>
      </c>
      <c r="H43" t="s">
        <v>139</v>
      </c>
      <c r="I43" t="str">
        <f>("HB 2389")</f>
        <v>HB 2389</v>
      </c>
      <c r="J43" t="s">
        <v>141</v>
      </c>
      <c r="L43" t="s">
        <v>139</v>
      </c>
      <c r="M43" s="1">
        <v>44223</v>
      </c>
      <c r="N43" t="s">
        <v>141</v>
      </c>
      <c r="P43" t="s">
        <v>139</v>
      </c>
      <c r="Q43" t="str">
        <f>("Introduced")</f>
        <v>Introduced</v>
      </c>
      <c r="R43" t="s">
        <v>141</v>
      </c>
      <c r="T43" t="s">
        <v>139</v>
      </c>
      <c r="U43" s="1">
        <v>44224</v>
      </c>
      <c r="V43" t="s">
        <v>141</v>
      </c>
      <c r="X43" t="s">
        <v>139</v>
      </c>
      <c r="Y43">
        <v>1</v>
      </c>
      <c r="Z43" t="s">
        <v>141</v>
      </c>
      <c r="AB43" t="s">
        <v>139</v>
      </c>
      <c r="AC43" t="str">
        <f>("Issuance of emergency order is restricted, Duration of emergency order is limited")</f>
        <v>Issuance of emergency order is restricted, Duration of emergency order is limited</v>
      </c>
      <c r="AD43" t="s">
        <v>141</v>
      </c>
      <c r="AF43" t="s">
        <v>139</v>
      </c>
      <c r="AG43">
        <v>0</v>
      </c>
      <c r="AO43">
        <v>0</v>
      </c>
    </row>
    <row r="44" spans="1:48" x14ac:dyDescent="0.35">
      <c r="A44" t="s">
        <v>137</v>
      </c>
      <c r="B44" t="s">
        <v>142</v>
      </c>
      <c r="C44" s="1">
        <v>44230</v>
      </c>
      <c r="D44" s="1">
        <v>44376</v>
      </c>
      <c r="E44">
        <v>1</v>
      </c>
      <c r="F44" t="s">
        <v>142</v>
      </c>
      <c r="H44" t="s">
        <v>143</v>
      </c>
      <c r="I44" t="str">
        <f>("HB 2606")</f>
        <v>HB 2606</v>
      </c>
      <c r="J44" t="s">
        <v>142</v>
      </c>
      <c r="L44" t="s">
        <v>143</v>
      </c>
      <c r="M44" s="1">
        <v>44230</v>
      </c>
      <c r="N44" t="s">
        <v>142</v>
      </c>
      <c r="P44" t="s">
        <v>143</v>
      </c>
      <c r="Q44" t="str">
        <f>("Introduced")</f>
        <v>Introduced</v>
      </c>
      <c r="R44" t="s">
        <v>142</v>
      </c>
      <c r="T44" t="s">
        <v>143</v>
      </c>
      <c r="U44" s="1">
        <v>44231</v>
      </c>
      <c r="V44" t="s">
        <v>142</v>
      </c>
      <c r="X44" t="s">
        <v>143</v>
      </c>
      <c r="Y44">
        <v>1</v>
      </c>
      <c r="Z44" t="s">
        <v>142</v>
      </c>
      <c r="AB44" t="s">
        <v>143</v>
      </c>
      <c r="AC44" t="str">
        <f>("Duration of emergency order is limited")</f>
        <v>Duration of emergency order is limited</v>
      </c>
      <c r="AD44" t="s">
        <v>142</v>
      </c>
      <c r="AF44" t="s">
        <v>143</v>
      </c>
      <c r="AG44">
        <v>0</v>
      </c>
      <c r="AO44">
        <v>0</v>
      </c>
    </row>
    <row r="45" spans="1:48" x14ac:dyDescent="0.35">
      <c r="A45" t="s">
        <v>137</v>
      </c>
      <c r="B45" t="s">
        <v>144</v>
      </c>
      <c r="C45" s="1">
        <v>44230</v>
      </c>
      <c r="D45" s="1">
        <v>44376</v>
      </c>
      <c r="E45">
        <v>1</v>
      </c>
      <c r="F45" t="s">
        <v>145</v>
      </c>
      <c r="H45" t="s">
        <v>139</v>
      </c>
      <c r="I45" t="str">
        <f>("Senate Bill 1648")</f>
        <v>Senate Bill 1648</v>
      </c>
      <c r="J45" t="s">
        <v>145</v>
      </c>
      <c r="L45" t="s">
        <v>139</v>
      </c>
      <c r="M45" s="1">
        <v>44230</v>
      </c>
      <c r="N45" t="s">
        <v>145</v>
      </c>
      <c r="P45" t="s">
        <v>139</v>
      </c>
      <c r="Q45" t="str">
        <f>("Introduced")</f>
        <v>Introduced</v>
      </c>
      <c r="R45" t="s">
        <v>145</v>
      </c>
      <c r="T45" t="s">
        <v>139</v>
      </c>
      <c r="U45" s="1">
        <v>44231</v>
      </c>
      <c r="V45" t="s">
        <v>145</v>
      </c>
      <c r="X45" t="s">
        <v>139</v>
      </c>
      <c r="Y45">
        <v>1</v>
      </c>
      <c r="Z45" t="s">
        <v>145</v>
      </c>
      <c r="AB45" t="s">
        <v>139</v>
      </c>
      <c r="AC45" t="str">
        <f>("Scope of emergency order is restricted")</f>
        <v>Scope of emergency order is restricted</v>
      </c>
      <c r="AD45" t="s">
        <v>145</v>
      </c>
      <c r="AF45" t="s">
        <v>139</v>
      </c>
      <c r="AG45">
        <v>1</v>
      </c>
      <c r="AH45" t="s">
        <v>145</v>
      </c>
      <c r="AJ45" t="s">
        <v>139</v>
      </c>
      <c r="AK45" t="str">
        <f>("Scope of emergency order is restricted")</f>
        <v>Scope of emergency order is restricted</v>
      </c>
      <c r="AL45" t="s">
        <v>145</v>
      </c>
      <c r="AN45" t="s">
        <v>139</v>
      </c>
      <c r="AO45">
        <v>1</v>
      </c>
      <c r="AP45" t="s">
        <v>145</v>
      </c>
      <c r="AR45" t="s">
        <v>139</v>
      </c>
      <c r="AS45" t="str">
        <f>("Scope of emergency order is restricted")</f>
        <v>Scope of emergency order is restricted</v>
      </c>
      <c r="AT45" t="s">
        <v>145</v>
      </c>
      <c r="AV45" t="s">
        <v>139</v>
      </c>
    </row>
    <row r="46" spans="1:48" x14ac:dyDescent="0.35">
      <c r="A46" t="s">
        <v>137</v>
      </c>
      <c r="B46" t="s">
        <v>138</v>
      </c>
      <c r="C46" s="1">
        <v>44258</v>
      </c>
      <c r="D46" s="1">
        <v>44376</v>
      </c>
      <c r="E46">
        <v>1</v>
      </c>
      <c r="F46" t="s">
        <v>138</v>
      </c>
      <c r="H46" t="s">
        <v>139</v>
      </c>
      <c r="I46" t="str">
        <f>("SB 1084")</f>
        <v>SB 1084</v>
      </c>
      <c r="J46" t="s">
        <v>138</v>
      </c>
      <c r="L46" t="s">
        <v>139</v>
      </c>
      <c r="M46" s="1">
        <v>44216</v>
      </c>
      <c r="N46" t="s">
        <v>138</v>
      </c>
      <c r="P46" t="s">
        <v>139</v>
      </c>
      <c r="Q46" t="str">
        <f>("Passed First Chamber")</f>
        <v>Passed First Chamber</v>
      </c>
      <c r="R46" t="s">
        <v>138</v>
      </c>
      <c r="T46" t="s">
        <v>139</v>
      </c>
      <c r="U46" s="1">
        <v>44286</v>
      </c>
      <c r="V46" t="s">
        <v>138</v>
      </c>
      <c r="X46" t="s">
        <v>139</v>
      </c>
      <c r="Y46">
        <v>1</v>
      </c>
      <c r="Z46" t="s">
        <v>138</v>
      </c>
      <c r="AB46" t="s">
        <v>139</v>
      </c>
      <c r="AC46" t="str">
        <f>("Issuance of emergency order is restricted, Duration of emergency order is limited")</f>
        <v>Issuance of emergency order is restricted, Duration of emergency order is limited</v>
      </c>
      <c r="AD46" t="s">
        <v>138</v>
      </c>
      <c r="AF46" t="s">
        <v>139</v>
      </c>
      <c r="AG46">
        <v>0</v>
      </c>
      <c r="AO46">
        <v>0</v>
      </c>
    </row>
    <row r="47" spans="1:48" x14ac:dyDescent="0.35">
      <c r="A47" t="s">
        <v>137</v>
      </c>
      <c r="B47" t="s">
        <v>140</v>
      </c>
      <c r="C47" s="1">
        <v>44258</v>
      </c>
      <c r="D47" s="1">
        <v>44376</v>
      </c>
      <c r="E47">
        <v>1</v>
      </c>
      <c r="F47" t="s">
        <v>140</v>
      </c>
      <c r="H47" t="s">
        <v>139</v>
      </c>
      <c r="I47" t="str">
        <f>("SB 1430")</f>
        <v>SB 1430</v>
      </c>
      <c r="J47" t="s">
        <v>140</v>
      </c>
      <c r="L47" t="s">
        <v>139</v>
      </c>
      <c r="M47" s="1">
        <v>44223</v>
      </c>
      <c r="N47" t="s">
        <v>140</v>
      </c>
      <c r="P47" t="s">
        <v>139</v>
      </c>
      <c r="Q47" t="str">
        <f>("Passed First Chamber")</f>
        <v>Passed First Chamber</v>
      </c>
      <c r="R47" t="s">
        <v>140</v>
      </c>
      <c r="T47" t="s">
        <v>139</v>
      </c>
      <c r="U47" s="1">
        <v>44259</v>
      </c>
      <c r="V47" t="s">
        <v>140</v>
      </c>
      <c r="X47" t="s">
        <v>139</v>
      </c>
      <c r="Y47">
        <v>1</v>
      </c>
      <c r="Z47" t="s">
        <v>140</v>
      </c>
      <c r="AB47" t="s">
        <v>139</v>
      </c>
      <c r="AC47" t="str">
        <f>("Scope of emergency order is restricted")</f>
        <v>Scope of emergency order is restricted</v>
      </c>
      <c r="AD47" t="s">
        <v>140</v>
      </c>
      <c r="AF47" t="s">
        <v>139</v>
      </c>
      <c r="AG47">
        <v>0</v>
      </c>
      <c r="AO47">
        <v>0</v>
      </c>
    </row>
    <row r="48" spans="1:48" x14ac:dyDescent="0.35">
      <c r="A48" t="s">
        <v>137</v>
      </c>
      <c r="B48" t="s">
        <v>146</v>
      </c>
      <c r="C48" s="1">
        <v>44340</v>
      </c>
      <c r="D48" s="1">
        <v>44369</v>
      </c>
      <c r="E48">
        <v>1</v>
      </c>
      <c r="F48" t="s">
        <v>146</v>
      </c>
      <c r="H48" t="s">
        <v>139</v>
      </c>
      <c r="I48" t="str">
        <f>("SB 1819")</f>
        <v>SB 1819</v>
      </c>
      <c r="J48" t="s">
        <v>146</v>
      </c>
      <c r="L48" t="s">
        <v>139</v>
      </c>
      <c r="M48" s="1">
        <v>44340</v>
      </c>
      <c r="N48" t="s">
        <v>146</v>
      </c>
      <c r="P48" t="s">
        <v>139</v>
      </c>
      <c r="Q48" t="str">
        <f>("Introduced")</f>
        <v>Introduced</v>
      </c>
      <c r="R48" t="s">
        <v>146</v>
      </c>
      <c r="T48" t="s">
        <v>139</v>
      </c>
      <c r="U48" s="1">
        <v>44369</v>
      </c>
      <c r="V48" t="s">
        <v>146</v>
      </c>
      <c r="X48" t="s">
        <v>139</v>
      </c>
      <c r="Y48">
        <v>1</v>
      </c>
      <c r="Z48" t="s">
        <v>146</v>
      </c>
      <c r="AB48" t="s">
        <v>139</v>
      </c>
      <c r="AC48" t="str">
        <f>("Issuance of emergency order is restricted, Duration of emergency order is limited")</f>
        <v>Issuance of emergency order is restricted, Duration of emergency order is limited</v>
      </c>
      <c r="AD48" t="s">
        <v>146</v>
      </c>
      <c r="AF48" t="s">
        <v>139</v>
      </c>
      <c r="AG48">
        <v>0</v>
      </c>
      <c r="AO48">
        <v>1</v>
      </c>
      <c r="AP48" t="s">
        <v>146</v>
      </c>
      <c r="AR48" t="s">
        <v>139</v>
      </c>
      <c r="AS48" t="str">
        <f>("Scope of emergency order is restricted")</f>
        <v>Scope of emergency order is restricted</v>
      </c>
      <c r="AT48" t="s">
        <v>146</v>
      </c>
      <c r="AV48" t="s">
        <v>139</v>
      </c>
    </row>
    <row r="49" spans="1:48" x14ac:dyDescent="0.35">
      <c r="A49" t="s">
        <v>137</v>
      </c>
      <c r="B49" t="s">
        <v>146</v>
      </c>
      <c r="C49" s="1">
        <v>44370</v>
      </c>
      <c r="D49" s="1">
        <v>44370</v>
      </c>
      <c r="E49">
        <v>1</v>
      </c>
      <c r="F49" t="s">
        <v>146</v>
      </c>
      <c r="H49" t="s">
        <v>139</v>
      </c>
      <c r="I49" t="str">
        <f>("SB 1819")</f>
        <v>SB 1819</v>
      </c>
      <c r="J49" t="s">
        <v>146</v>
      </c>
      <c r="L49" t="s">
        <v>139</v>
      </c>
      <c r="M49" s="1">
        <v>44340</v>
      </c>
      <c r="N49" t="s">
        <v>146</v>
      </c>
      <c r="P49" t="s">
        <v>139</v>
      </c>
      <c r="Q49" t="str">
        <f>("Passed First Chamber")</f>
        <v>Passed First Chamber</v>
      </c>
      <c r="R49" t="s">
        <v>146</v>
      </c>
      <c r="T49" t="s">
        <v>139</v>
      </c>
      <c r="U49" s="1">
        <v>44370</v>
      </c>
      <c r="V49" t="s">
        <v>146</v>
      </c>
      <c r="X49" t="s">
        <v>139</v>
      </c>
      <c r="Y49">
        <v>1</v>
      </c>
      <c r="Z49" t="s">
        <v>146</v>
      </c>
      <c r="AB49" t="s">
        <v>139</v>
      </c>
      <c r="AC49" t="str">
        <f>("Issuance of emergency order is restricted, Duration of emergency order is limited")</f>
        <v>Issuance of emergency order is restricted, Duration of emergency order is limited</v>
      </c>
      <c r="AD49" t="s">
        <v>146</v>
      </c>
      <c r="AF49" t="s">
        <v>139</v>
      </c>
      <c r="AG49">
        <v>0</v>
      </c>
      <c r="AO49">
        <v>1</v>
      </c>
      <c r="AP49" t="s">
        <v>146</v>
      </c>
      <c r="AR49" t="s">
        <v>139</v>
      </c>
      <c r="AS49" t="str">
        <f>("Scope of emergency order is restricted")</f>
        <v>Scope of emergency order is restricted</v>
      </c>
      <c r="AT49" t="s">
        <v>146</v>
      </c>
      <c r="AV49" t="s">
        <v>139</v>
      </c>
    </row>
    <row r="50" spans="1:48" x14ac:dyDescent="0.35">
      <c r="A50" t="s">
        <v>137</v>
      </c>
      <c r="B50" t="s">
        <v>146</v>
      </c>
      <c r="C50" s="1">
        <v>44371</v>
      </c>
      <c r="D50" s="1">
        <v>44376</v>
      </c>
      <c r="E50">
        <v>1</v>
      </c>
      <c r="F50" t="s">
        <v>146</v>
      </c>
      <c r="H50" t="s">
        <v>139</v>
      </c>
      <c r="I50" t="str">
        <f>("SB 1819")</f>
        <v>SB 1819</v>
      </c>
      <c r="J50" t="s">
        <v>146</v>
      </c>
      <c r="L50" t="s">
        <v>139</v>
      </c>
      <c r="M50" s="1">
        <v>44340</v>
      </c>
      <c r="N50" t="s">
        <v>146</v>
      </c>
      <c r="P50" t="s">
        <v>139</v>
      </c>
      <c r="Q50" t="str">
        <f>("Passed Second Chamber")</f>
        <v>Passed Second Chamber</v>
      </c>
      <c r="R50" t="s">
        <v>146</v>
      </c>
      <c r="T50" t="s">
        <v>139</v>
      </c>
      <c r="U50" s="1">
        <v>44375</v>
      </c>
      <c r="V50" t="s">
        <v>146</v>
      </c>
      <c r="X50" t="s">
        <v>139</v>
      </c>
      <c r="Y50">
        <v>1</v>
      </c>
      <c r="Z50" t="s">
        <v>146</v>
      </c>
      <c r="AB50" t="s">
        <v>139</v>
      </c>
      <c r="AC50" t="str">
        <f>("Issuance of emergency order is restricted, Duration of emergency order is limited")</f>
        <v>Issuance of emergency order is restricted, Duration of emergency order is limited</v>
      </c>
      <c r="AD50" t="s">
        <v>146</v>
      </c>
      <c r="AF50" t="s">
        <v>139</v>
      </c>
      <c r="AG50">
        <v>0</v>
      </c>
      <c r="AO50">
        <v>1</v>
      </c>
      <c r="AP50" t="s">
        <v>146</v>
      </c>
      <c r="AR50" t="s">
        <v>139</v>
      </c>
      <c r="AS50" t="str">
        <f>("Scope of emergency order is restricted")</f>
        <v>Scope of emergency order is restricted</v>
      </c>
      <c r="AT50" t="s">
        <v>146</v>
      </c>
      <c r="AV50" t="s">
        <v>139</v>
      </c>
    </row>
    <row r="51" spans="1:48" x14ac:dyDescent="0.35">
      <c r="A51" t="s">
        <v>137</v>
      </c>
      <c r="B51" t="s">
        <v>138</v>
      </c>
      <c r="C51" s="1">
        <v>44377</v>
      </c>
      <c r="D51" s="1">
        <v>44701</v>
      </c>
      <c r="E51">
        <v>1</v>
      </c>
      <c r="F51" t="s">
        <v>138</v>
      </c>
      <c r="H51" t="s">
        <v>147</v>
      </c>
      <c r="I51" t="str">
        <f>("SB 1084")</f>
        <v>SB 1084</v>
      </c>
      <c r="J51" t="s">
        <v>138</v>
      </c>
      <c r="L51" t="s">
        <v>147</v>
      </c>
      <c r="M51" s="1">
        <v>44216</v>
      </c>
      <c r="N51" t="s">
        <v>138</v>
      </c>
      <c r="P51" t="s">
        <v>147</v>
      </c>
      <c r="Q51" t="str">
        <f>("Failed")</f>
        <v>Failed</v>
      </c>
      <c r="R51" t="s">
        <v>138</v>
      </c>
      <c r="T51" t="s">
        <v>147</v>
      </c>
      <c r="U51" s="1">
        <v>44286</v>
      </c>
      <c r="V51" t="s">
        <v>138</v>
      </c>
      <c r="X51" t="s">
        <v>147</v>
      </c>
      <c r="Y51">
        <v>1</v>
      </c>
      <c r="Z51" t="s">
        <v>138</v>
      </c>
      <c r="AB51" t="s">
        <v>147</v>
      </c>
      <c r="AC51" t="str">
        <f>("Issuance of emergency order is restricted, Duration of emergency order is limited")</f>
        <v>Issuance of emergency order is restricted, Duration of emergency order is limited</v>
      </c>
      <c r="AD51" t="s">
        <v>138</v>
      </c>
      <c r="AF51" t="s">
        <v>147</v>
      </c>
      <c r="AG51">
        <v>0</v>
      </c>
      <c r="AO51">
        <v>0</v>
      </c>
    </row>
    <row r="52" spans="1:48" x14ac:dyDescent="0.35">
      <c r="A52" t="s">
        <v>137</v>
      </c>
      <c r="B52" t="s">
        <v>140</v>
      </c>
      <c r="C52" s="1">
        <v>44377</v>
      </c>
      <c r="D52" s="1">
        <v>44701</v>
      </c>
      <c r="E52">
        <v>1</v>
      </c>
      <c r="F52" t="s">
        <v>140</v>
      </c>
      <c r="H52" t="s">
        <v>139</v>
      </c>
      <c r="I52" t="str">
        <f>("SB 1430")</f>
        <v>SB 1430</v>
      </c>
      <c r="J52" t="s">
        <v>140</v>
      </c>
      <c r="L52" t="s">
        <v>139</v>
      </c>
      <c r="M52" s="1">
        <v>44223</v>
      </c>
      <c r="N52" t="s">
        <v>140</v>
      </c>
      <c r="P52" t="s">
        <v>139</v>
      </c>
      <c r="Q52" t="str">
        <f>("Failed")</f>
        <v>Failed</v>
      </c>
      <c r="R52" t="s">
        <v>140</v>
      </c>
      <c r="T52" t="s">
        <v>139</v>
      </c>
      <c r="U52" s="1">
        <v>44377</v>
      </c>
      <c r="V52" t="s">
        <v>140</v>
      </c>
      <c r="X52" t="s">
        <v>139</v>
      </c>
      <c r="Y52">
        <v>1</v>
      </c>
      <c r="Z52" t="s">
        <v>140</v>
      </c>
      <c r="AB52" t="s">
        <v>139</v>
      </c>
      <c r="AC52" t="str">
        <f>("Scope of emergency order is restricted")</f>
        <v>Scope of emergency order is restricted</v>
      </c>
      <c r="AD52" t="s">
        <v>140</v>
      </c>
      <c r="AF52" t="s">
        <v>139</v>
      </c>
      <c r="AG52">
        <v>0</v>
      </c>
      <c r="AO52">
        <v>0</v>
      </c>
    </row>
    <row r="53" spans="1:48" x14ac:dyDescent="0.35">
      <c r="A53" t="s">
        <v>137</v>
      </c>
      <c r="B53" t="s">
        <v>141</v>
      </c>
      <c r="C53" s="1">
        <v>44377</v>
      </c>
      <c r="D53" s="1">
        <v>44701</v>
      </c>
      <c r="E53">
        <v>1</v>
      </c>
      <c r="F53" t="s">
        <v>141</v>
      </c>
      <c r="H53" t="s">
        <v>139</v>
      </c>
      <c r="I53" t="str">
        <f>("HB 2389")</f>
        <v>HB 2389</v>
      </c>
      <c r="J53" t="s">
        <v>141</v>
      </c>
      <c r="L53" t="s">
        <v>139</v>
      </c>
      <c r="M53" s="1">
        <v>44223</v>
      </c>
      <c r="N53" t="s">
        <v>141</v>
      </c>
      <c r="P53" t="s">
        <v>139</v>
      </c>
      <c r="Q53" t="str">
        <f>("Failed")</f>
        <v>Failed</v>
      </c>
      <c r="R53" t="s">
        <v>141</v>
      </c>
      <c r="T53" t="s">
        <v>139</v>
      </c>
      <c r="U53" s="1">
        <v>44224</v>
      </c>
      <c r="V53" t="s">
        <v>141</v>
      </c>
      <c r="X53" t="s">
        <v>139</v>
      </c>
      <c r="Y53">
        <v>1</v>
      </c>
      <c r="Z53" t="s">
        <v>141</v>
      </c>
      <c r="AB53" t="s">
        <v>139</v>
      </c>
      <c r="AC53" t="str">
        <f>("Issuance of emergency order is restricted, Duration of emergency order is limited")</f>
        <v>Issuance of emergency order is restricted, Duration of emergency order is limited</v>
      </c>
      <c r="AD53" t="s">
        <v>141</v>
      </c>
      <c r="AF53" t="s">
        <v>139</v>
      </c>
      <c r="AG53">
        <v>0</v>
      </c>
      <c r="AO53">
        <v>0</v>
      </c>
    </row>
    <row r="54" spans="1:48" x14ac:dyDescent="0.35">
      <c r="A54" t="s">
        <v>137</v>
      </c>
      <c r="B54" t="s">
        <v>142</v>
      </c>
      <c r="C54" s="1">
        <v>44377</v>
      </c>
      <c r="D54" s="1">
        <v>44701</v>
      </c>
      <c r="E54">
        <v>1</v>
      </c>
      <c r="F54" t="s">
        <v>142</v>
      </c>
      <c r="H54" t="s">
        <v>148</v>
      </c>
      <c r="I54" t="str">
        <f>("HB 2606")</f>
        <v>HB 2606</v>
      </c>
      <c r="J54" t="s">
        <v>142</v>
      </c>
      <c r="L54" t="s">
        <v>148</v>
      </c>
      <c r="M54" s="1">
        <v>44230</v>
      </c>
      <c r="N54" t="s">
        <v>142</v>
      </c>
      <c r="P54" t="s">
        <v>148</v>
      </c>
      <c r="Q54" t="str">
        <f>("Failed")</f>
        <v>Failed</v>
      </c>
      <c r="R54" t="s">
        <v>142</v>
      </c>
      <c r="T54" t="s">
        <v>148</v>
      </c>
      <c r="U54" s="1">
        <v>44231</v>
      </c>
      <c r="V54" t="s">
        <v>142</v>
      </c>
      <c r="X54" t="s">
        <v>148</v>
      </c>
      <c r="Y54">
        <v>1</v>
      </c>
      <c r="Z54" t="s">
        <v>142</v>
      </c>
      <c r="AB54" t="s">
        <v>148</v>
      </c>
      <c r="AC54" t="str">
        <f>("Duration of emergency order is limited")</f>
        <v>Duration of emergency order is limited</v>
      </c>
      <c r="AD54" t="s">
        <v>142</v>
      </c>
      <c r="AF54" t="s">
        <v>148</v>
      </c>
      <c r="AG54">
        <v>0</v>
      </c>
      <c r="AO54">
        <v>0</v>
      </c>
    </row>
    <row r="55" spans="1:48" x14ac:dyDescent="0.35">
      <c r="A55" t="s">
        <v>137</v>
      </c>
      <c r="B55" t="s">
        <v>146</v>
      </c>
      <c r="C55" s="1">
        <v>44377</v>
      </c>
      <c r="D55" s="1">
        <v>44701</v>
      </c>
      <c r="E55">
        <v>1</v>
      </c>
      <c r="F55" t="s">
        <v>146</v>
      </c>
      <c r="H55" t="s">
        <v>139</v>
      </c>
      <c r="I55" t="str">
        <f>("SB 1819")</f>
        <v>SB 1819</v>
      </c>
      <c r="J55" t="s">
        <v>146</v>
      </c>
      <c r="L55" t="s">
        <v>139</v>
      </c>
      <c r="M55" s="1">
        <v>44340</v>
      </c>
      <c r="N55" t="s">
        <v>146</v>
      </c>
      <c r="P55" t="s">
        <v>139</v>
      </c>
      <c r="Q55" t="str">
        <f>("Enacted")</f>
        <v>Enacted</v>
      </c>
      <c r="R55" t="s">
        <v>146</v>
      </c>
      <c r="T55" t="s">
        <v>139</v>
      </c>
      <c r="U55" s="1">
        <v>44377</v>
      </c>
      <c r="V55" t="s">
        <v>146</v>
      </c>
      <c r="X55" t="s">
        <v>139</v>
      </c>
      <c r="Y55">
        <v>1</v>
      </c>
      <c r="Z55" t="s">
        <v>146</v>
      </c>
      <c r="AB55" t="s">
        <v>139</v>
      </c>
      <c r="AC55" t="str">
        <f>("Issuance of emergency order is restricted, Duration of emergency order is limited")</f>
        <v>Issuance of emergency order is restricted, Duration of emergency order is limited</v>
      </c>
      <c r="AD55" t="s">
        <v>146</v>
      </c>
      <c r="AF55" t="s">
        <v>139</v>
      </c>
      <c r="AG55">
        <v>0</v>
      </c>
      <c r="AO55">
        <v>1</v>
      </c>
      <c r="AP55" t="s">
        <v>146</v>
      </c>
      <c r="AR55" t="s">
        <v>139</v>
      </c>
      <c r="AS55" t="str">
        <f>("Scope of emergency order is restricted")</f>
        <v>Scope of emergency order is restricted</v>
      </c>
      <c r="AT55" t="s">
        <v>146</v>
      </c>
      <c r="AV55" t="s">
        <v>139</v>
      </c>
    </row>
    <row r="56" spans="1:48" x14ac:dyDescent="0.35">
      <c r="A56" t="s">
        <v>137</v>
      </c>
      <c r="B56" t="s">
        <v>144</v>
      </c>
      <c r="C56" s="1">
        <v>44377</v>
      </c>
      <c r="D56" s="1">
        <v>44701</v>
      </c>
      <c r="E56">
        <v>1</v>
      </c>
      <c r="F56" t="s">
        <v>145</v>
      </c>
      <c r="H56" t="s">
        <v>139</v>
      </c>
      <c r="I56" t="str">
        <f>("Senate Bill 1648")</f>
        <v>Senate Bill 1648</v>
      </c>
      <c r="J56" t="s">
        <v>145</v>
      </c>
      <c r="L56" t="s">
        <v>139</v>
      </c>
      <c r="M56" s="1">
        <v>44230</v>
      </c>
      <c r="N56" t="s">
        <v>145</v>
      </c>
      <c r="P56" t="s">
        <v>139</v>
      </c>
      <c r="Q56" t="str">
        <f t="shared" ref="Q56:Q65" si="2">("Introduced")</f>
        <v>Introduced</v>
      </c>
      <c r="R56" t="s">
        <v>145</v>
      </c>
      <c r="T56" t="s">
        <v>139</v>
      </c>
      <c r="U56" s="1">
        <v>44231</v>
      </c>
      <c r="V56" t="s">
        <v>145</v>
      </c>
      <c r="X56" t="s">
        <v>139</v>
      </c>
      <c r="Y56">
        <v>1</v>
      </c>
      <c r="Z56" t="s">
        <v>145</v>
      </c>
      <c r="AB56" t="s">
        <v>139</v>
      </c>
      <c r="AC56" t="str">
        <f>("Scope of emergency order is restricted")</f>
        <v>Scope of emergency order is restricted</v>
      </c>
      <c r="AD56" t="s">
        <v>145</v>
      </c>
      <c r="AF56" t="s">
        <v>139</v>
      </c>
      <c r="AG56">
        <v>1</v>
      </c>
      <c r="AH56" t="s">
        <v>145</v>
      </c>
      <c r="AJ56" t="s">
        <v>139</v>
      </c>
      <c r="AK56" t="str">
        <f>("Scope of emergency order is restricted")</f>
        <v>Scope of emergency order is restricted</v>
      </c>
      <c r="AL56" t="s">
        <v>145</v>
      </c>
      <c r="AN56" t="s">
        <v>139</v>
      </c>
      <c r="AO56">
        <v>1</v>
      </c>
      <c r="AP56" t="s">
        <v>145</v>
      </c>
      <c r="AR56" t="s">
        <v>139</v>
      </c>
      <c r="AS56" t="str">
        <f>("Scope of emergency order is restricted")</f>
        <v>Scope of emergency order is restricted</v>
      </c>
      <c r="AT56" t="s">
        <v>145</v>
      </c>
      <c r="AV56" t="s">
        <v>139</v>
      </c>
    </row>
    <row r="57" spans="1:48" x14ac:dyDescent="0.35">
      <c r="A57" t="s">
        <v>137</v>
      </c>
      <c r="B57" t="s">
        <v>149</v>
      </c>
      <c r="C57" s="1">
        <v>44551</v>
      </c>
      <c r="D57" s="1">
        <v>44607</v>
      </c>
      <c r="E57">
        <v>1</v>
      </c>
      <c r="F57" t="s">
        <v>149</v>
      </c>
      <c r="G57" t="s">
        <v>150</v>
      </c>
      <c r="H57" t="s">
        <v>151</v>
      </c>
      <c r="I57" t="str">
        <f>("SB 1048")</f>
        <v>SB 1048</v>
      </c>
      <c r="J57" t="s">
        <v>149</v>
      </c>
      <c r="L57" t="s">
        <v>151</v>
      </c>
      <c r="M57" s="1">
        <v>44552</v>
      </c>
      <c r="N57" t="s">
        <v>149</v>
      </c>
      <c r="P57" t="s">
        <v>151</v>
      </c>
      <c r="Q57" t="str">
        <f t="shared" si="2"/>
        <v>Introduced</v>
      </c>
      <c r="R57" t="s">
        <v>149</v>
      </c>
      <c r="T57" t="s">
        <v>151</v>
      </c>
      <c r="U57" s="1">
        <v>44607</v>
      </c>
      <c r="V57" t="s">
        <v>149</v>
      </c>
      <c r="X57" t="s">
        <v>151</v>
      </c>
      <c r="Y57">
        <v>0</v>
      </c>
      <c r="AG57">
        <v>0</v>
      </c>
      <c r="AO57">
        <v>1</v>
      </c>
      <c r="AP57" t="s">
        <v>149</v>
      </c>
      <c r="AR57" t="s">
        <v>151</v>
      </c>
      <c r="AS57" t="str">
        <f>("Scope of emergency order is restricted")</f>
        <v>Scope of emergency order is restricted</v>
      </c>
      <c r="AT57" t="s">
        <v>149</v>
      </c>
      <c r="AV57" t="s">
        <v>151</v>
      </c>
    </row>
    <row r="58" spans="1:48" x14ac:dyDescent="0.35">
      <c r="A58" t="s">
        <v>137</v>
      </c>
      <c r="B58" t="s">
        <v>152</v>
      </c>
      <c r="C58" s="1">
        <v>44558</v>
      </c>
      <c r="D58" s="1">
        <v>44701</v>
      </c>
      <c r="E58">
        <v>1</v>
      </c>
      <c r="F58" t="s">
        <v>153</v>
      </c>
      <c r="G58" t="s">
        <v>154</v>
      </c>
      <c r="H58" t="s">
        <v>139</v>
      </c>
      <c r="I58" t="str">
        <f>("House Bill 2022")</f>
        <v>House Bill 2022</v>
      </c>
      <c r="J58" t="s">
        <v>153</v>
      </c>
      <c r="L58" t="s">
        <v>139</v>
      </c>
      <c r="M58" s="1">
        <v>44558</v>
      </c>
      <c r="N58" t="s">
        <v>153</v>
      </c>
      <c r="P58" t="s">
        <v>139</v>
      </c>
      <c r="Q58" t="str">
        <f t="shared" si="2"/>
        <v>Introduced</v>
      </c>
      <c r="R58" t="s">
        <v>153</v>
      </c>
      <c r="T58" t="s">
        <v>139</v>
      </c>
      <c r="U58" s="1">
        <v>44558</v>
      </c>
      <c r="V58" t="s">
        <v>153</v>
      </c>
      <c r="X58" t="s">
        <v>139</v>
      </c>
      <c r="Y58">
        <v>1</v>
      </c>
      <c r="Z58" t="s">
        <v>153</v>
      </c>
      <c r="AB58" t="s">
        <v>139</v>
      </c>
      <c r="AC58" t="str">
        <f>("Scope of emergency order is restricted")</f>
        <v>Scope of emergency order is restricted</v>
      </c>
      <c r="AD58" t="s">
        <v>153</v>
      </c>
      <c r="AF58" t="s">
        <v>139</v>
      </c>
      <c r="AG58">
        <v>0</v>
      </c>
      <c r="AO58">
        <v>0</v>
      </c>
    </row>
    <row r="59" spans="1:48" x14ac:dyDescent="0.35">
      <c r="A59" t="s">
        <v>137</v>
      </c>
      <c r="B59" t="s">
        <v>155</v>
      </c>
      <c r="C59" s="1">
        <v>44571</v>
      </c>
      <c r="D59" s="1">
        <v>44593</v>
      </c>
      <c r="E59">
        <v>1</v>
      </c>
      <c r="F59" t="s">
        <v>155</v>
      </c>
      <c r="G59" t="s">
        <v>156</v>
      </c>
      <c r="H59" t="s">
        <v>157</v>
      </c>
      <c r="I59" t="str">
        <f>("SB 1009")</f>
        <v>SB 1009</v>
      </c>
      <c r="J59" t="s">
        <v>155</v>
      </c>
      <c r="L59" t="s">
        <v>157</v>
      </c>
      <c r="M59" s="1">
        <v>44571</v>
      </c>
      <c r="N59" t="s">
        <v>155</v>
      </c>
      <c r="P59" t="s">
        <v>157</v>
      </c>
      <c r="Q59" t="str">
        <f t="shared" si="2"/>
        <v>Introduced</v>
      </c>
      <c r="R59" t="s">
        <v>155</v>
      </c>
      <c r="T59" t="s">
        <v>157</v>
      </c>
      <c r="U59" s="1">
        <v>44585</v>
      </c>
      <c r="V59" t="s">
        <v>155</v>
      </c>
      <c r="X59" t="s">
        <v>157</v>
      </c>
      <c r="Y59">
        <v>1</v>
      </c>
      <c r="Z59" t="s">
        <v>155</v>
      </c>
      <c r="AB59" t="s">
        <v>157</v>
      </c>
      <c r="AC59" t="str">
        <f>("Issuance of emergency order is restricted, Duration of emergency order is limited")</f>
        <v>Issuance of emergency order is restricted, Duration of emergency order is limited</v>
      </c>
      <c r="AD59" t="s">
        <v>155</v>
      </c>
      <c r="AF59" t="s">
        <v>157</v>
      </c>
      <c r="AG59">
        <v>0</v>
      </c>
      <c r="AO59">
        <v>0</v>
      </c>
    </row>
    <row r="60" spans="1:48" x14ac:dyDescent="0.35">
      <c r="A60" t="s">
        <v>137</v>
      </c>
      <c r="B60" t="s">
        <v>158</v>
      </c>
      <c r="C60" s="1">
        <v>44580</v>
      </c>
      <c r="D60" s="1">
        <v>44608</v>
      </c>
      <c r="E60">
        <v>1</v>
      </c>
      <c r="F60" t="s">
        <v>158</v>
      </c>
      <c r="G60" t="s">
        <v>159</v>
      </c>
      <c r="H60" t="s">
        <v>160</v>
      </c>
      <c r="I60" t="str">
        <f>("HB 2107")</f>
        <v>HB 2107</v>
      </c>
      <c r="J60" t="s">
        <v>158</v>
      </c>
      <c r="L60" t="s">
        <v>160</v>
      </c>
      <c r="M60" s="1">
        <v>44580</v>
      </c>
      <c r="N60" t="s">
        <v>158</v>
      </c>
      <c r="P60" t="s">
        <v>160</v>
      </c>
      <c r="Q60" t="str">
        <f t="shared" si="2"/>
        <v>Introduced</v>
      </c>
      <c r="R60" t="s">
        <v>158</v>
      </c>
      <c r="T60" t="s">
        <v>160</v>
      </c>
      <c r="U60" s="1">
        <v>44599</v>
      </c>
      <c r="V60" t="s">
        <v>158</v>
      </c>
      <c r="X60" t="s">
        <v>160</v>
      </c>
      <c r="Y60">
        <v>0</v>
      </c>
      <c r="AG60">
        <v>0</v>
      </c>
      <c r="AO60">
        <v>1</v>
      </c>
      <c r="AP60" t="s">
        <v>158</v>
      </c>
      <c r="AR60" t="s">
        <v>160</v>
      </c>
      <c r="AS60" t="str">
        <f>("Scope of emergency order is restricted")</f>
        <v>Scope of emergency order is restricted</v>
      </c>
      <c r="AT60" t="s">
        <v>158</v>
      </c>
      <c r="AV60" t="s">
        <v>160</v>
      </c>
    </row>
    <row r="61" spans="1:48" x14ac:dyDescent="0.35">
      <c r="A61" t="s">
        <v>137</v>
      </c>
      <c r="B61" t="s">
        <v>161</v>
      </c>
      <c r="C61" s="1">
        <v>44585</v>
      </c>
      <c r="D61" s="1">
        <v>44613</v>
      </c>
      <c r="E61">
        <v>1</v>
      </c>
      <c r="F61" t="s">
        <v>161</v>
      </c>
      <c r="G61" t="s">
        <v>162</v>
      </c>
      <c r="H61" t="s">
        <v>163</v>
      </c>
      <c r="I61" t="str">
        <f>("HB 2507")</f>
        <v>HB 2507</v>
      </c>
      <c r="J61" t="s">
        <v>161</v>
      </c>
      <c r="L61" t="s">
        <v>163</v>
      </c>
      <c r="M61" s="1">
        <v>44585</v>
      </c>
      <c r="N61" t="s">
        <v>161</v>
      </c>
      <c r="P61" t="s">
        <v>163</v>
      </c>
      <c r="Q61" t="str">
        <f t="shared" si="2"/>
        <v>Introduced</v>
      </c>
      <c r="R61" t="s">
        <v>161</v>
      </c>
      <c r="T61" t="s">
        <v>163</v>
      </c>
      <c r="U61" s="1">
        <v>44606</v>
      </c>
      <c r="V61" t="s">
        <v>161</v>
      </c>
      <c r="X61" t="s">
        <v>163</v>
      </c>
      <c r="Y61">
        <v>1</v>
      </c>
      <c r="Z61" t="s">
        <v>161</v>
      </c>
      <c r="AB61" t="s">
        <v>163</v>
      </c>
      <c r="AC61" t="str">
        <f>("Scope of emergency order is restricted")</f>
        <v>Scope of emergency order is restricted</v>
      </c>
      <c r="AD61" t="s">
        <v>161</v>
      </c>
      <c r="AF61" t="s">
        <v>163</v>
      </c>
      <c r="AG61">
        <v>1</v>
      </c>
      <c r="AH61" t="s">
        <v>161</v>
      </c>
      <c r="AJ61" t="s">
        <v>163</v>
      </c>
      <c r="AK61" t="str">
        <f>("Scope of emergency order is restricted")</f>
        <v>Scope of emergency order is restricted</v>
      </c>
      <c r="AL61" t="s">
        <v>161</v>
      </c>
      <c r="AN61" t="s">
        <v>163</v>
      </c>
      <c r="AO61">
        <v>1</v>
      </c>
      <c r="AP61" t="s">
        <v>161</v>
      </c>
      <c r="AR61" t="s">
        <v>163</v>
      </c>
      <c r="AS61" t="str">
        <f>("Scope of emergency order is restricted")</f>
        <v>Scope of emergency order is restricted</v>
      </c>
      <c r="AT61" t="s">
        <v>161</v>
      </c>
      <c r="AV61" t="s">
        <v>163</v>
      </c>
    </row>
    <row r="62" spans="1:48" x14ac:dyDescent="0.35">
      <c r="A62" t="s">
        <v>137</v>
      </c>
      <c r="B62" t="s">
        <v>164</v>
      </c>
      <c r="C62" s="1">
        <v>44585</v>
      </c>
      <c r="D62" s="1">
        <v>44614</v>
      </c>
      <c r="E62">
        <v>1</v>
      </c>
      <c r="F62" t="s">
        <v>164</v>
      </c>
      <c r="G62" t="s">
        <v>165</v>
      </c>
      <c r="H62" t="s">
        <v>166</v>
      </c>
      <c r="I62" t="str">
        <f>("HB 2471")</f>
        <v>HB 2471</v>
      </c>
      <c r="J62" t="s">
        <v>164</v>
      </c>
      <c r="L62" t="s">
        <v>166</v>
      </c>
      <c r="M62" s="1">
        <v>44585</v>
      </c>
      <c r="N62" t="s">
        <v>164</v>
      </c>
      <c r="P62" t="s">
        <v>166</v>
      </c>
      <c r="Q62" t="str">
        <f t="shared" si="2"/>
        <v>Introduced</v>
      </c>
      <c r="R62" t="s">
        <v>164</v>
      </c>
      <c r="T62" t="s">
        <v>166</v>
      </c>
      <c r="U62" s="1">
        <v>44613</v>
      </c>
      <c r="V62" t="s">
        <v>164</v>
      </c>
      <c r="X62" t="s">
        <v>166</v>
      </c>
      <c r="Y62">
        <v>1</v>
      </c>
      <c r="Z62" t="s">
        <v>164</v>
      </c>
      <c r="AB62" t="s">
        <v>166</v>
      </c>
      <c r="AC62" t="str">
        <f>("Duration of emergency order is limited")</f>
        <v>Duration of emergency order is limited</v>
      </c>
      <c r="AD62" t="s">
        <v>164</v>
      </c>
      <c r="AF62" t="s">
        <v>166</v>
      </c>
      <c r="AG62">
        <v>0</v>
      </c>
      <c r="AO62">
        <v>0</v>
      </c>
    </row>
    <row r="63" spans="1:48" x14ac:dyDescent="0.35">
      <c r="A63" t="s">
        <v>137</v>
      </c>
      <c r="B63" t="s">
        <v>167</v>
      </c>
      <c r="C63" s="1">
        <v>44585</v>
      </c>
      <c r="D63" s="1">
        <v>44701</v>
      </c>
      <c r="E63">
        <v>1</v>
      </c>
      <c r="F63" t="s">
        <v>167</v>
      </c>
      <c r="G63" t="s">
        <v>168</v>
      </c>
      <c r="H63" t="s">
        <v>169</v>
      </c>
      <c r="I63" t="str">
        <f>("HB 2578")</f>
        <v>HB 2578</v>
      </c>
      <c r="J63" t="s">
        <v>167</v>
      </c>
      <c r="L63" t="s">
        <v>169</v>
      </c>
      <c r="M63" s="1">
        <v>44585</v>
      </c>
      <c r="N63" t="s">
        <v>167</v>
      </c>
      <c r="P63" t="s">
        <v>169</v>
      </c>
      <c r="Q63" t="str">
        <f t="shared" si="2"/>
        <v>Introduced</v>
      </c>
      <c r="R63" t="s">
        <v>167</v>
      </c>
      <c r="T63" t="s">
        <v>169</v>
      </c>
      <c r="U63" s="1">
        <v>44608</v>
      </c>
      <c r="V63" t="s">
        <v>167</v>
      </c>
      <c r="X63" t="s">
        <v>169</v>
      </c>
      <c r="Y63">
        <v>1</v>
      </c>
      <c r="Z63" t="s">
        <v>167</v>
      </c>
      <c r="AB63" t="s">
        <v>169</v>
      </c>
      <c r="AC63" t="str">
        <f>("Issuance of emergency order is restricted, Duration of emergency order is limited")</f>
        <v>Issuance of emergency order is restricted, Duration of emergency order is limited</v>
      </c>
      <c r="AD63" t="s">
        <v>167</v>
      </c>
      <c r="AF63" t="s">
        <v>169</v>
      </c>
      <c r="AG63">
        <v>0</v>
      </c>
      <c r="AO63">
        <v>0</v>
      </c>
    </row>
    <row r="64" spans="1:48" x14ac:dyDescent="0.35">
      <c r="A64" t="s">
        <v>137</v>
      </c>
      <c r="B64" t="s">
        <v>170</v>
      </c>
      <c r="C64" s="1">
        <v>44585</v>
      </c>
      <c r="D64" s="1">
        <v>44615</v>
      </c>
      <c r="E64">
        <v>1</v>
      </c>
      <c r="F64" t="s">
        <v>170</v>
      </c>
      <c r="G64" t="s">
        <v>171</v>
      </c>
      <c r="H64" t="s">
        <v>172</v>
      </c>
      <c r="I64" t="str">
        <f>("HB 2498")</f>
        <v>HB 2498</v>
      </c>
      <c r="J64" t="s">
        <v>170</v>
      </c>
      <c r="L64" t="s">
        <v>172</v>
      </c>
      <c r="M64" s="1">
        <v>44585</v>
      </c>
      <c r="N64" t="s">
        <v>170</v>
      </c>
      <c r="P64" t="s">
        <v>172</v>
      </c>
      <c r="Q64" t="str">
        <f t="shared" si="2"/>
        <v>Introduced</v>
      </c>
      <c r="R64" t="s">
        <v>170</v>
      </c>
      <c r="T64" t="s">
        <v>172</v>
      </c>
      <c r="U64" s="1">
        <v>44606</v>
      </c>
      <c r="V64" t="s">
        <v>170</v>
      </c>
      <c r="X64" t="s">
        <v>172</v>
      </c>
      <c r="Y64">
        <v>1</v>
      </c>
      <c r="Z64" t="s">
        <v>170</v>
      </c>
      <c r="AB64" t="s">
        <v>172</v>
      </c>
      <c r="AC64" t="str">
        <f>("Scope of emergency order is restricted")</f>
        <v>Scope of emergency order is restricted</v>
      </c>
      <c r="AD64" t="s">
        <v>170</v>
      </c>
      <c r="AF64" t="s">
        <v>172</v>
      </c>
      <c r="AG64">
        <v>1</v>
      </c>
      <c r="AH64" t="s">
        <v>170</v>
      </c>
      <c r="AJ64" t="s">
        <v>172</v>
      </c>
      <c r="AK64" t="str">
        <f>("Scope of emergency order is restricted")</f>
        <v>Scope of emergency order is restricted</v>
      </c>
      <c r="AL64" t="s">
        <v>170</v>
      </c>
      <c r="AN64" t="s">
        <v>172</v>
      </c>
      <c r="AO64">
        <v>1</v>
      </c>
      <c r="AP64" t="s">
        <v>170</v>
      </c>
      <c r="AR64" t="s">
        <v>172</v>
      </c>
      <c r="AS64" t="str">
        <f>("Scope of emergency order is restricted")</f>
        <v>Scope of emergency order is restricted</v>
      </c>
      <c r="AT64" t="s">
        <v>170</v>
      </c>
      <c r="AV64" t="s">
        <v>172</v>
      </c>
    </row>
    <row r="65" spans="1:48" x14ac:dyDescent="0.35">
      <c r="A65" t="s">
        <v>137</v>
      </c>
      <c r="B65" t="s">
        <v>173</v>
      </c>
      <c r="C65" s="1">
        <v>44592</v>
      </c>
      <c r="D65" s="1">
        <v>44701</v>
      </c>
      <c r="E65">
        <v>1</v>
      </c>
      <c r="F65" t="s">
        <v>173</v>
      </c>
      <c r="G65" t="s">
        <v>174</v>
      </c>
      <c r="H65" t="s">
        <v>175</v>
      </c>
      <c r="I65" t="str">
        <f>("HB 2611")</f>
        <v>HB 2611</v>
      </c>
      <c r="J65" t="s">
        <v>173</v>
      </c>
      <c r="L65" t="s">
        <v>175</v>
      </c>
      <c r="M65" s="1">
        <v>44592</v>
      </c>
      <c r="N65" t="s">
        <v>173</v>
      </c>
      <c r="P65" t="s">
        <v>175</v>
      </c>
      <c r="Q65" t="str">
        <f t="shared" si="2"/>
        <v>Introduced</v>
      </c>
      <c r="R65" t="s">
        <v>173</v>
      </c>
      <c r="T65" t="s">
        <v>175</v>
      </c>
      <c r="U65" s="1">
        <v>44593</v>
      </c>
      <c r="V65" t="s">
        <v>173</v>
      </c>
      <c r="X65" t="s">
        <v>175</v>
      </c>
      <c r="Y65">
        <v>1</v>
      </c>
      <c r="Z65" t="s">
        <v>173</v>
      </c>
      <c r="AB65" t="s">
        <v>175</v>
      </c>
      <c r="AC65" t="str">
        <f>("Scope of emergency order is restricted")</f>
        <v>Scope of emergency order is restricted</v>
      </c>
      <c r="AD65" t="s">
        <v>173</v>
      </c>
      <c r="AF65" t="s">
        <v>175</v>
      </c>
      <c r="AG65">
        <v>1</v>
      </c>
      <c r="AH65" t="s">
        <v>173</v>
      </c>
      <c r="AJ65" t="s">
        <v>175</v>
      </c>
      <c r="AK65" t="str">
        <f>("Scope of emergency order is restricted")</f>
        <v>Scope of emergency order is restricted</v>
      </c>
      <c r="AL65" t="s">
        <v>173</v>
      </c>
      <c r="AN65" t="s">
        <v>175</v>
      </c>
      <c r="AO65">
        <v>1</v>
      </c>
      <c r="AP65" t="s">
        <v>173</v>
      </c>
      <c r="AR65" t="s">
        <v>175</v>
      </c>
      <c r="AS65" t="str">
        <f>("Scope of emergency order is restricted")</f>
        <v>Scope of emergency order is restricted</v>
      </c>
      <c r="AT65" t="s">
        <v>173</v>
      </c>
      <c r="AV65" t="s">
        <v>175</v>
      </c>
    </row>
    <row r="66" spans="1:48" x14ac:dyDescent="0.35">
      <c r="A66" t="s">
        <v>137</v>
      </c>
      <c r="B66" t="s">
        <v>155</v>
      </c>
      <c r="C66" s="1">
        <v>44594</v>
      </c>
      <c r="D66" s="1">
        <v>44677</v>
      </c>
      <c r="E66">
        <v>1</v>
      </c>
      <c r="F66" t="s">
        <v>155</v>
      </c>
      <c r="G66" t="s">
        <v>156</v>
      </c>
      <c r="H66" t="s">
        <v>176</v>
      </c>
      <c r="I66" t="str">
        <f>("SB 1009")</f>
        <v>SB 1009</v>
      </c>
      <c r="J66" t="s">
        <v>155</v>
      </c>
      <c r="L66" t="s">
        <v>176</v>
      </c>
      <c r="M66" s="1">
        <v>44571</v>
      </c>
      <c r="N66" t="s">
        <v>155</v>
      </c>
      <c r="P66" t="s">
        <v>176</v>
      </c>
      <c r="Q66" t="str">
        <f t="shared" ref="Q66:Q71" si="3">("Passed First Chamber")</f>
        <v>Passed First Chamber</v>
      </c>
      <c r="R66" t="s">
        <v>155</v>
      </c>
      <c r="T66" t="s">
        <v>176</v>
      </c>
      <c r="U66" s="1">
        <v>44634</v>
      </c>
      <c r="V66" t="s">
        <v>155</v>
      </c>
      <c r="X66" t="s">
        <v>176</v>
      </c>
      <c r="Y66">
        <v>1</v>
      </c>
      <c r="Z66" t="s">
        <v>155</v>
      </c>
      <c r="AB66" t="s">
        <v>176</v>
      </c>
      <c r="AC66" t="str">
        <f>("Issuance of emergency order is restricted, Duration of emergency order is limited")</f>
        <v>Issuance of emergency order is restricted, Duration of emergency order is limited</v>
      </c>
      <c r="AD66" t="s">
        <v>155</v>
      </c>
      <c r="AF66" t="s">
        <v>176</v>
      </c>
      <c r="AG66">
        <v>0</v>
      </c>
      <c r="AO66">
        <v>0</v>
      </c>
    </row>
    <row r="67" spans="1:48" x14ac:dyDescent="0.35">
      <c r="A67" t="s">
        <v>137</v>
      </c>
      <c r="B67" t="s">
        <v>149</v>
      </c>
      <c r="C67" s="1">
        <v>44608</v>
      </c>
      <c r="D67" s="1">
        <v>44701</v>
      </c>
      <c r="E67">
        <v>1</v>
      </c>
      <c r="F67" t="s">
        <v>149</v>
      </c>
      <c r="G67" t="s">
        <v>150</v>
      </c>
      <c r="H67" t="s">
        <v>177</v>
      </c>
      <c r="I67" t="str">
        <f>("SB 1048")</f>
        <v>SB 1048</v>
      </c>
      <c r="J67" t="s">
        <v>149</v>
      </c>
      <c r="L67" t="s">
        <v>177</v>
      </c>
      <c r="M67" s="1">
        <v>44552</v>
      </c>
      <c r="N67" t="s">
        <v>149</v>
      </c>
      <c r="P67" t="s">
        <v>177</v>
      </c>
      <c r="Q67" t="str">
        <f t="shared" si="3"/>
        <v>Passed First Chamber</v>
      </c>
      <c r="R67" t="s">
        <v>149</v>
      </c>
      <c r="T67" t="s">
        <v>177</v>
      </c>
      <c r="U67" s="1">
        <v>44616</v>
      </c>
      <c r="V67" t="s">
        <v>149</v>
      </c>
      <c r="X67" t="s">
        <v>177</v>
      </c>
      <c r="Y67">
        <v>0</v>
      </c>
      <c r="AG67">
        <v>0</v>
      </c>
      <c r="AO67">
        <v>1</v>
      </c>
      <c r="AP67" t="s">
        <v>149</v>
      </c>
      <c r="AR67" t="s">
        <v>177</v>
      </c>
      <c r="AS67" t="str">
        <f>("Scope of emergency order is restricted")</f>
        <v>Scope of emergency order is restricted</v>
      </c>
      <c r="AT67" t="s">
        <v>149</v>
      </c>
      <c r="AV67" t="s">
        <v>177</v>
      </c>
    </row>
    <row r="68" spans="1:48" x14ac:dyDescent="0.35">
      <c r="A68" t="s">
        <v>137</v>
      </c>
      <c r="B68" t="s">
        <v>158</v>
      </c>
      <c r="C68" s="1">
        <v>44609</v>
      </c>
      <c r="D68" s="1">
        <v>44642</v>
      </c>
      <c r="E68">
        <v>1</v>
      </c>
      <c r="F68" t="s">
        <v>158</v>
      </c>
      <c r="G68" t="s">
        <v>159</v>
      </c>
      <c r="H68" t="s">
        <v>178</v>
      </c>
      <c r="I68" t="str">
        <f>("HB 2107")</f>
        <v>HB 2107</v>
      </c>
      <c r="J68" t="s">
        <v>158</v>
      </c>
      <c r="L68" t="s">
        <v>178</v>
      </c>
      <c r="M68" s="1">
        <v>44580</v>
      </c>
      <c r="N68" t="s">
        <v>158</v>
      </c>
      <c r="P68" t="s">
        <v>178</v>
      </c>
      <c r="Q68" t="str">
        <f t="shared" si="3"/>
        <v>Passed First Chamber</v>
      </c>
      <c r="R68" t="s">
        <v>158</v>
      </c>
      <c r="T68" t="s">
        <v>178</v>
      </c>
      <c r="U68" s="1">
        <v>44622</v>
      </c>
      <c r="V68" t="s">
        <v>158</v>
      </c>
      <c r="X68" t="s">
        <v>178</v>
      </c>
      <c r="Y68">
        <v>0</v>
      </c>
      <c r="AG68">
        <v>0</v>
      </c>
      <c r="AO68">
        <v>1</v>
      </c>
      <c r="AP68" t="s">
        <v>158</v>
      </c>
      <c r="AR68" t="s">
        <v>178</v>
      </c>
      <c r="AS68" t="str">
        <f>("Scope of emergency order is restricted")</f>
        <v>Scope of emergency order is restricted</v>
      </c>
      <c r="AT68" t="s">
        <v>158</v>
      </c>
      <c r="AV68" t="s">
        <v>178</v>
      </c>
    </row>
    <row r="69" spans="1:48" x14ac:dyDescent="0.35">
      <c r="A69" t="s">
        <v>137</v>
      </c>
      <c r="B69" t="s">
        <v>161</v>
      </c>
      <c r="C69" s="1">
        <v>44614</v>
      </c>
      <c r="D69" s="1">
        <v>44668</v>
      </c>
      <c r="E69">
        <v>1</v>
      </c>
      <c r="F69" t="s">
        <v>161</v>
      </c>
      <c r="G69" t="s">
        <v>162</v>
      </c>
      <c r="H69" t="s">
        <v>179</v>
      </c>
      <c r="I69" t="str">
        <f>("HB 2507")</f>
        <v>HB 2507</v>
      </c>
      <c r="J69" t="s">
        <v>161</v>
      </c>
      <c r="L69" t="s">
        <v>179</v>
      </c>
      <c r="M69" s="1">
        <v>44585</v>
      </c>
      <c r="N69" t="s">
        <v>161</v>
      </c>
      <c r="P69" t="s">
        <v>179</v>
      </c>
      <c r="Q69" t="str">
        <f t="shared" si="3"/>
        <v>Passed First Chamber</v>
      </c>
      <c r="R69" t="s">
        <v>161</v>
      </c>
      <c r="T69" t="s">
        <v>179</v>
      </c>
      <c r="U69" s="1">
        <v>44662</v>
      </c>
      <c r="V69" t="s">
        <v>161</v>
      </c>
      <c r="X69" t="s">
        <v>179</v>
      </c>
      <c r="Y69">
        <v>1</v>
      </c>
      <c r="Z69" t="s">
        <v>161</v>
      </c>
      <c r="AB69" t="s">
        <v>179</v>
      </c>
      <c r="AC69" t="str">
        <f>("Scope of emergency order is restricted")</f>
        <v>Scope of emergency order is restricted</v>
      </c>
      <c r="AD69" t="s">
        <v>161</v>
      </c>
      <c r="AF69" t="s">
        <v>179</v>
      </c>
      <c r="AG69">
        <v>1</v>
      </c>
      <c r="AH69" t="s">
        <v>161</v>
      </c>
      <c r="AJ69" t="s">
        <v>179</v>
      </c>
      <c r="AK69" t="str">
        <f>("Scope of emergency order is restricted")</f>
        <v>Scope of emergency order is restricted</v>
      </c>
      <c r="AL69" t="s">
        <v>161</v>
      </c>
      <c r="AN69" t="s">
        <v>179</v>
      </c>
      <c r="AO69">
        <v>1</v>
      </c>
      <c r="AP69" t="s">
        <v>161</v>
      </c>
      <c r="AR69" t="s">
        <v>179</v>
      </c>
      <c r="AS69" t="str">
        <f>("Scope of emergency order is restricted")</f>
        <v>Scope of emergency order is restricted</v>
      </c>
      <c r="AT69" t="s">
        <v>161</v>
      </c>
      <c r="AV69" t="s">
        <v>179</v>
      </c>
    </row>
    <row r="70" spans="1:48" x14ac:dyDescent="0.35">
      <c r="A70" t="s">
        <v>137</v>
      </c>
      <c r="B70" t="s">
        <v>164</v>
      </c>
      <c r="C70" s="1">
        <v>44615</v>
      </c>
      <c r="D70" s="1">
        <v>44701</v>
      </c>
      <c r="E70">
        <v>1</v>
      </c>
      <c r="F70" t="s">
        <v>164</v>
      </c>
      <c r="G70" t="s">
        <v>165</v>
      </c>
      <c r="H70" t="s">
        <v>180</v>
      </c>
      <c r="I70" t="str">
        <f>("HB 2471")</f>
        <v>HB 2471</v>
      </c>
      <c r="J70" t="s">
        <v>164</v>
      </c>
      <c r="L70" t="s">
        <v>180</v>
      </c>
      <c r="M70" s="1">
        <v>44585</v>
      </c>
      <c r="N70" t="s">
        <v>164</v>
      </c>
      <c r="P70" t="s">
        <v>180</v>
      </c>
      <c r="Q70" t="str">
        <f t="shared" si="3"/>
        <v>Passed First Chamber</v>
      </c>
      <c r="R70" t="s">
        <v>164</v>
      </c>
      <c r="T70" t="s">
        <v>180</v>
      </c>
      <c r="U70" s="1">
        <v>44634</v>
      </c>
      <c r="V70" t="s">
        <v>164</v>
      </c>
      <c r="X70" t="s">
        <v>180</v>
      </c>
      <c r="Y70">
        <v>1</v>
      </c>
      <c r="Z70" t="s">
        <v>164</v>
      </c>
      <c r="AB70" t="s">
        <v>180</v>
      </c>
      <c r="AC70" t="str">
        <f>("Duration of emergency order is limited")</f>
        <v>Duration of emergency order is limited</v>
      </c>
      <c r="AD70" t="s">
        <v>164</v>
      </c>
      <c r="AF70" t="s">
        <v>180</v>
      </c>
      <c r="AG70">
        <v>0</v>
      </c>
      <c r="AO70">
        <v>0</v>
      </c>
    </row>
    <row r="71" spans="1:48" x14ac:dyDescent="0.35">
      <c r="A71" t="s">
        <v>137</v>
      </c>
      <c r="B71" t="s">
        <v>170</v>
      </c>
      <c r="C71" s="1">
        <v>44616</v>
      </c>
      <c r="D71" s="1">
        <v>44668</v>
      </c>
      <c r="E71">
        <v>1</v>
      </c>
      <c r="F71" t="s">
        <v>170</v>
      </c>
      <c r="G71" t="s">
        <v>171</v>
      </c>
      <c r="H71" t="s">
        <v>181</v>
      </c>
      <c r="I71" t="str">
        <f>("HB 2498")</f>
        <v>HB 2498</v>
      </c>
      <c r="J71" t="s">
        <v>170</v>
      </c>
      <c r="L71" t="s">
        <v>181</v>
      </c>
      <c r="M71" s="1">
        <v>44585</v>
      </c>
      <c r="N71" t="s">
        <v>170</v>
      </c>
      <c r="P71" t="s">
        <v>181</v>
      </c>
      <c r="Q71" t="str">
        <f t="shared" si="3"/>
        <v>Passed First Chamber</v>
      </c>
      <c r="R71" t="s">
        <v>170</v>
      </c>
      <c r="T71" t="s">
        <v>181</v>
      </c>
      <c r="U71" s="1">
        <v>44634</v>
      </c>
      <c r="V71" t="s">
        <v>170</v>
      </c>
      <c r="X71" t="s">
        <v>181</v>
      </c>
      <c r="Y71">
        <v>1</v>
      </c>
      <c r="Z71" t="s">
        <v>170</v>
      </c>
      <c r="AB71" t="s">
        <v>181</v>
      </c>
      <c r="AC71" t="str">
        <f>("Scope of emergency order is restricted")</f>
        <v>Scope of emergency order is restricted</v>
      </c>
      <c r="AD71" t="s">
        <v>170</v>
      </c>
      <c r="AF71" t="s">
        <v>181</v>
      </c>
      <c r="AG71">
        <v>1</v>
      </c>
      <c r="AH71" t="s">
        <v>170</v>
      </c>
      <c r="AJ71" t="s">
        <v>181</v>
      </c>
      <c r="AK71" t="str">
        <f>("Scope of emergency order is restricted")</f>
        <v>Scope of emergency order is restricted</v>
      </c>
      <c r="AL71" t="s">
        <v>170</v>
      </c>
      <c r="AN71" t="s">
        <v>181</v>
      </c>
      <c r="AO71">
        <v>1</v>
      </c>
      <c r="AP71" t="s">
        <v>170</v>
      </c>
      <c r="AR71" t="s">
        <v>181</v>
      </c>
      <c r="AS71" t="str">
        <f t="shared" ref="AS71:AS77" si="4">("Scope of emergency order is restricted")</f>
        <v>Scope of emergency order is restricted</v>
      </c>
      <c r="AT71" t="s">
        <v>170</v>
      </c>
      <c r="AV71" t="s">
        <v>181</v>
      </c>
    </row>
    <row r="72" spans="1:48" x14ac:dyDescent="0.35">
      <c r="A72" t="s">
        <v>137</v>
      </c>
      <c r="B72" t="s">
        <v>158</v>
      </c>
      <c r="C72" s="1">
        <v>44643</v>
      </c>
      <c r="D72" s="1">
        <v>44649</v>
      </c>
      <c r="E72">
        <v>1</v>
      </c>
      <c r="F72" t="s">
        <v>158</v>
      </c>
      <c r="G72" t="s">
        <v>159</v>
      </c>
      <c r="H72" t="s">
        <v>182</v>
      </c>
      <c r="I72" t="str">
        <f>("HB 2107")</f>
        <v>HB 2107</v>
      </c>
      <c r="J72" t="s">
        <v>158</v>
      </c>
      <c r="L72" t="s">
        <v>182</v>
      </c>
      <c r="M72" s="1">
        <v>44580</v>
      </c>
      <c r="N72" t="s">
        <v>158</v>
      </c>
      <c r="P72" t="s">
        <v>182</v>
      </c>
      <c r="Q72" t="str">
        <f>("Passed Second Chamber")</f>
        <v>Passed Second Chamber</v>
      </c>
      <c r="R72" t="s">
        <v>158</v>
      </c>
      <c r="T72" t="s">
        <v>182</v>
      </c>
      <c r="U72" s="1">
        <v>44644</v>
      </c>
      <c r="V72" t="s">
        <v>158</v>
      </c>
      <c r="X72" t="s">
        <v>182</v>
      </c>
      <c r="Y72">
        <v>0</v>
      </c>
      <c r="AG72">
        <v>0</v>
      </c>
      <c r="AO72">
        <v>1</v>
      </c>
      <c r="AP72" t="s">
        <v>158</v>
      </c>
      <c r="AR72" t="s">
        <v>182</v>
      </c>
      <c r="AS72" t="str">
        <f t="shared" si="4"/>
        <v>Scope of emergency order is restricted</v>
      </c>
      <c r="AT72" t="s">
        <v>158</v>
      </c>
      <c r="AV72" t="s">
        <v>182</v>
      </c>
    </row>
    <row r="73" spans="1:48" x14ac:dyDescent="0.35">
      <c r="A73" t="s">
        <v>137</v>
      </c>
      <c r="B73" t="s">
        <v>158</v>
      </c>
      <c r="C73" s="1">
        <v>44650</v>
      </c>
      <c r="D73" s="1">
        <v>44701</v>
      </c>
      <c r="E73">
        <v>1</v>
      </c>
      <c r="F73" t="s">
        <v>158</v>
      </c>
      <c r="G73" t="s">
        <v>159</v>
      </c>
      <c r="H73" t="s">
        <v>183</v>
      </c>
      <c r="I73" t="str">
        <f>("HB 2107")</f>
        <v>HB 2107</v>
      </c>
      <c r="J73" t="s">
        <v>158</v>
      </c>
      <c r="L73" t="s">
        <v>183</v>
      </c>
      <c r="M73" s="1">
        <v>44580</v>
      </c>
      <c r="N73" t="s">
        <v>158</v>
      </c>
      <c r="P73" t="s">
        <v>183</v>
      </c>
      <c r="Q73" t="str">
        <f>("Enacted")</f>
        <v>Enacted</v>
      </c>
      <c r="R73" t="s">
        <v>158</v>
      </c>
      <c r="T73" t="s">
        <v>183</v>
      </c>
      <c r="U73" s="1">
        <v>44650</v>
      </c>
      <c r="V73" t="s">
        <v>158</v>
      </c>
      <c r="X73" t="s">
        <v>183</v>
      </c>
      <c r="Y73">
        <v>0</v>
      </c>
      <c r="AG73">
        <v>0</v>
      </c>
      <c r="AO73">
        <v>1</v>
      </c>
      <c r="AP73" t="s">
        <v>158</v>
      </c>
      <c r="AR73" t="s">
        <v>183</v>
      </c>
      <c r="AS73" t="str">
        <f t="shared" si="4"/>
        <v>Scope of emergency order is restricted</v>
      </c>
      <c r="AT73" t="s">
        <v>158</v>
      </c>
      <c r="AV73" t="s">
        <v>183</v>
      </c>
    </row>
    <row r="74" spans="1:48" x14ac:dyDescent="0.35">
      <c r="A74" t="s">
        <v>137</v>
      </c>
      <c r="B74" t="s">
        <v>161</v>
      </c>
      <c r="C74" s="1">
        <v>44669</v>
      </c>
      <c r="D74" s="1">
        <v>44675</v>
      </c>
      <c r="E74">
        <v>1</v>
      </c>
      <c r="F74" t="s">
        <v>161</v>
      </c>
      <c r="G74" t="s">
        <v>162</v>
      </c>
      <c r="H74" t="s">
        <v>184</v>
      </c>
      <c r="I74" t="str">
        <f>("HB 2507")</f>
        <v>HB 2507</v>
      </c>
      <c r="J74" t="s">
        <v>161</v>
      </c>
      <c r="L74" t="s">
        <v>184</v>
      </c>
      <c r="M74" s="1">
        <v>44585</v>
      </c>
      <c r="N74" t="s">
        <v>161</v>
      </c>
      <c r="P74" t="s">
        <v>184</v>
      </c>
      <c r="Q74" t="str">
        <f>("Passed Second Chamber")</f>
        <v>Passed Second Chamber</v>
      </c>
      <c r="R74" t="s">
        <v>161</v>
      </c>
      <c r="T74" t="s">
        <v>184</v>
      </c>
      <c r="U74" s="1">
        <v>44670</v>
      </c>
      <c r="V74" t="s">
        <v>161</v>
      </c>
      <c r="X74" t="s">
        <v>184</v>
      </c>
      <c r="Y74">
        <v>1</v>
      </c>
      <c r="Z74" t="s">
        <v>161</v>
      </c>
      <c r="AB74" t="s">
        <v>184</v>
      </c>
      <c r="AC74" t="str">
        <f>("Scope of emergency order is restricted")</f>
        <v>Scope of emergency order is restricted</v>
      </c>
      <c r="AD74" t="s">
        <v>161</v>
      </c>
      <c r="AF74" t="s">
        <v>184</v>
      </c>
      <c r="AG74">
        <v>1</v>
      </c>
      <c r="AH74" t="s">
        <v>161</v>
      </c>
      <c r="AJ74" t="s">
        <v>184</v>
      </c>
      <c r="AK74" t="str">
        <f>("Scope of emergency order is restricted")</f>
        <v>Scope of emergency order is restricted</v>
      </c>
      <c r="AL74" t="s">
        <v>161</v>
      </c>
      <c r="AN74" t="s">
        <v>184</v>
      </c>
      <c r="AO74">
        <v>1</v>
      </c>
      <c r="AP74" t="s">
        <v>161</v>
      </c>
      <c r="AR74" t="s">
        <v>184</v>
      </c>
      <c r="AS74" t="str">
        <f t="shared" si="4"/>
        <v>Scope of emergency order is restricted</v>
      </c>
      <c r="AT74" t="s">
        <v>161</v>
      </c>
      <c r="AV74" t="s">
        <v>184</v>
      </c>
    </row>
    <row r="75" spans="1:48" x14ac:dyDescent="0.35">
      <c r="A75" t="s">
        <v>137</v>
      </c>
      <c r="B75" t="s">
        <v>170</v>
      </c>
      <c r="C75" s="1">
        <v>44669</v>
      </c>
      <c r="D75" s="1">
        <v>44675</v>
      </c>
      <c r="E75">
        <v>1</v>
      </c>
      <c r="F75" t="s">
        <v>170</v>
      </c>
      <c r="G75" t="s">
        <v>171</v>
      </c>
      <c r="H75" t="s">
        <v>185</v>
      </c>
      <c r="I75" t="str">
        <f>("HB 2498")</f>
        <v>HB 2498</v>
      </c>
      <c r="J75" t="s">
        <v>170</v>
      </c>
      <c r="L75" t="s">
        <v>185</v>
      </c>
      <c r="M75" s="1">
        <v>44585</v>
      </c>
      <c r="N75" t="s">
        <v>170</v>
      </c>
      <c r="P75" t="s">
        <v>185</v>
      </c>
      <c r="Q75" t="str">
        <f>("Passed Second Chamber")</f>
        <v>Passed Second Chamber</v>
      </c>
      <c r="R75" t="s">
        <v>170</v>
      </c>
      <c r="T75" t="s">
        <v>185</v>
      </c>
      <c r="U75" s="1">
        <v>44670</v>
      </c>
      <c r="V75" t="s">
        <v>170</v>
      </c>
      <c r="X75" t="s">
        <v>185</v>
      </c>
      <c r="Y75">
        <v>1</v>
      </c>
      <c r="Z75" t="s">
        <v>170</v>
      </c>
      <c r="AB75" t="s">
        <v>185</v>
      </c>
      <c r="AC75" t="str">
        <f>("Scope of emergency order is restricted")</f>
        <v>Scope of emergency order is restricted</v>
      </c>
      <c r="AD75" t="s">
        <v>170</v>
      </c>
      <c r="AF75" t="s">
        <v>185</v>
      </c>
      <c r="AG75">
        <v>1</v>
      </c>
      <c r="AH75" t="s">
        <v>170</v>
      </c>
      <c r="AJ75" t="s">
        <v>185</v>
      </c>
      <c r="AK75" t="str">
        <f>("Scope of emergency order is restricted")</f>
        <v>Scope of emergency order is restricted</v>
      </c>
      <c r="AL75" t="s">
        <v>170</v>
      </c>
      <c r="AN75" t="s">
        <v>185</v>
      </c>
      <c r="AO75">
        <v>1</v>
      </c>
      <c r="AP75" t="s">
        <v>170</v>
      </c>
      <c r="AR75" t="s">
        <v>185</v>
      </c>
      <c r="AS75" t="str">
        <f t="shared" si="4"/>
        <v>Scope of emergency order is restricted</v>
      </c>
      <c r="AT75" t="s">
        <v>170</v>
      </c>
      <c r="AV75" t="s">
        <v>185</v>
      </c>
    </row>
    <row r="76" spans="1:48" x14ac:dyDescent="0.35">
      <c r="A76" t="s">
        <v>137</v>
      </c>
      <c r="B76" t="s">
        <v>161</v>
      </c>
      <c r="C76" s="1">
        <v>44676</v>
      </c>
      <c r="D76" s="1">
        <v>44701</v>
      </c>
      <c r="E76">
        <v>1</v>
      </c>
      <c r="F76" t="s">
        <v>161</v>
      </c>
      <c r="G76" t="s">
        <v>162</v>
      </c>
      <c r="H76" t="s">
        <v>186</v>
      </c>
      <c r="I76" t="str">
        <f>("HB 2507")</f>
        <v>HB 2507</v>
      </c>
      <c r="J76" t="s">
        <v>161</v>
      </c>
      <c r="L76" t="s">
        <v>186</v>
      </c>
      <c r="M76" s="1">
        <v>44585</v>
      </c>
      <c r="N76" t="s">
        <v>161</v>
      </c>
      <c r="P76" t="s">
        <v>186</v>
      </c>
      <c r="Q76" t="str">
        <f>("Enacted")</f>
        <v>Enacted</v>
      </c>
      <c r="R76" t="s">
        <v>161</v>
      </c>
      <c r="T76" t="s">
        <v>186</v>
      </c>
      <c r="U76" s="1">
        <v>44676</v>
      </c>
      <c r="V76" t="s">
        <v>161</v>
      </c>
      <c r="X76" t="s">
        <v>186</v>
      </c>
      <c r="Y76">
        <v>1</v>
      </c>
      <c r="Z76" t="s">
        <v>161</v>
      </c>
      <c r="AB76" t="s">
        <v>186</v>
      </c>
      <c r="AC76" t="str">
        <f>("Scope of emergency order is restricted")</f>
        <v>Scope of emergency order is restricted</v>
      </c>
      <c r="AD76" t="s">
        <v>161</v>
      </c>
      <c r="AF76" t="s">
        <v>186</v>
      </c>
      <c r="AG76">
        <v>1</v>
      </c>
      <c r="AH76" t="s">
        <v>161</v>
      </c>
      <c r="AJ76" t="s">
        <v>186</v>
      </c>
      <c r="AK76" t="str">
        <f>("Scope of emergency order is restricted")</f>
        <v>Scope of emergency order is restricted</v>
      </c>
      <c r="AL76" t="s">
        <v>161</v>
      </c>
      <c r="AN76" t="s">
        <v>186</v>
      </c>
      <c r="AO76">
        <v>1</v>
      </c>
      <c r="AP76" t="s">
        <v>161</v>
      </c>
      <c r="AR76" t="s">
        <v>186</v>
      </c>
      <c r="AS76" t="str">
        <f t="shared" si="4"/>
        <v>Scope of emergency order is restricted</v>
      </c>
      <c r="AT76" t="s">
        <v>161</v>
      </c>
      <c r="AV76" t="s">
        <v>186</v>
      </c>
    </row>
    <row r="77" spans="1:48" x14ac:dyDescent="0.35">
      <c r="A77" t="s">
        <v>137</v>
      </c>
      <c r="B77" t="s">
        <v>170</v>
      </c>
      <c r="C77" s="1">
        <v>44676</v>
      </c>
      <c r="D77" s="1">
        <v>44701</v>
      </c>
      <c r="E77">
        <v>1</v>
      </c>
      <c r="F77" t="s">
        <v>170</v>
      </c>
      <c r="G77" t="s">
        <v>171</v>
      </c>
      <c r="H77" t="s">
        <v>187</v>
      </c>
      <c r="I77" t="str">
        <f>("HB 2498")</f>
        <v>HB 2498</v>
      </c>
      <c r="J77" t="s">
        <v>170</v>
      </c>
      <c r="L77" t="s">
        <v>187</v>
      </c>
      <c r="M77" s="1">
        <v>44585</v>
      </c>
      <c r="N77" t="s">
        <v>170</v>
      </c>
      <c r="P77" t="s">
        <v>187</v>
      </c>
      <c r="Q77" t="str">
        <f>("Enacted")</f>
        <v>Enacted</v>
      </c>
      <c r="R77" t="s">
        <v>170</v>
      </c>
      <c r="T77" t="s">
        <v>187</v>
      </c>
      <c r="U77" s="1">
        <v>44676</v>
      </c>
      <c r="V77" t="s">
        <v>170</v>
      </c>
      <c r="X77" t="s">
        <v>187</v>
      </c>
      <c r="Y77">
        <v>1</v>
      </c>
      <c r="Z77" t="s">
        <v>170</v>
      </c>
      <c r="AB77" t="s">
        <v>187</v>
      </c>
      <c r="AC77" t="str">
        <f>("Scope of emergency order is restricted")</f>
        <v>Scope of emergency order is restricted</v>
      </c>
      <c r="AD77" t="s">
        <v>170</v>
      </c>
      <c r="AF77" t="s">
        <v>187</v>
      </c>
      <c r="AG77">
        <v>1</v>
      </c>
      <c r="AH77" t="s">
        <v>170</v>
      </c>
      <c r="AJ77" t="s">
        <v>187</v>
      </c>
      <c r="AK77" t="str">
        <f>("Scope of emergency order is restricted")</f>
        <v>Scope of emergency order is restricted</v>
      </c>
      <c r="AL77" t="s">
        <v>170</v>
      </c>
      <c r="AN77" t="s">
        <v>187</v>
      </c>
      <c r="AO77">
        <v>1</v>
      </c>
      <c r="AP77" t="s">
        <v>170</v>
      </c>
      <c r="AR77" t="s">
        <v>187</v>
      </c>
      <c r="AS77" t="str">
        <f t="shared" si="4"/>
        <v>Scope of emergency order is restricted</v>
      </c>
      <c r="AT77" t="s">
        <v>170</v>
      </c>
      <c r="AV77" t="s">
        <v>187</v>
      </c>
    </row>
    <row r="78" spans="1:48" x14ac:dyDescent="0.35">
      <c r="A78" t="s">
        <v>137</v>
      </c>
      <c r="B78" t="s">
        <v>155</v>
      </c>
      <c r="C78" s="1">
        <v>44678</v>
      </c>
      <c r="D78" s="1">
        <v>44686</v>
      </c>
      <c r="E78">
        <v>1</v>
      </c>
      <c r="F78" t="s">
        <v>155</v>
      </c>
      <c r="G78" t="s">
        <v>156</v>
      </c>
      <c r="H78" t="s">
        <v>188</v>
      </c>
      <c r="I78" t="str">
        <f>("SB 1009")</f>
        <v>SB 1009</v>
      </c>
      <c r="J78" t="s">
        <v>155</v>
      </c>
      <c r="L78" t="s">
        <v>188</v>
      </c>
      <c r="M78" s="1">
        <v>44571</v>
      </c>
      <c r="N78" t="s">
        <v>155</v>
      </c>
      <c r="P78" t="s">
        <v>188</v>
      </c>
      <c r="Q78" t="str">
        <f>("Passed Second Chamber")</f>
        <v>Passed Second Chamber</v>
      </c>
      <c r="R78" t="s">
        <v>155</v>
      </c>
      <c r="T78" t="s">
        <v>188</v>
      </c>
      <c r="U78" s="1">
        <v>44683</v>
      </c>
      <c r="V78" t="s">
        <v>155</v>
      </c>
      <c r="X78" t="s">
        <v>188</v>
      </c>
      <c r="Y78">
        <v>1</v>
      </c>
      <c r="Z78" t="s">
        <v>155</v>
      </c>
      <c r="AB78" t="s">
        <v>188</v>
      </c>
      <c r="AC78" t="str">
        <f>("Issuance of emergency order is restricted, Duration of emergency order is limited")</f>
        <v>Issuance of emergency order is restricted, Duration of emergency order is limited</v>
      </c>
      <c r="AD78" t="s">
        <v>155</v>
      </c>
      <c r="AF78" t="s">
        <v>188</v>
      </c>
      <c r="AG78">
        <v>0</v>
      </c>
      <c r="AO78">
        <v>0</v>
      </c>
    </row>
    <row r="79" spans="1:48" x14ac:dyDescent="0.35">
      <c r="A79" t="s">
        <v>137</v>
      </c>
      <c r="B79" t="s">
        <v>155</v>
      </c>
      <c r="C79" s="1">
        <v>44687</v>
      </c>
      <c r="D79" s="1">
        <v>44701</v>
      </c>
      <c r="E79">
        <v>1</v>
      </c>
      <c r="F79" t="s">
        <v>155</v>
      </c>
      <c r="G79" t="s">
        <v>156</v>
      </c>
      <c r="H79" t="s">
        <v>189</v>
      </c>
      <c r="I79" t="str">
        <f>("SB 1009")</f>
        <v>SB 1009</v>
      </c>
      <c r="J79" t="s">
        <v>155</v>
      </c>
      <c r="L79" t="s">
        <v>189</v>
      </c>
      <c r="M79" s="1">
        <v>44571</v>
      </c>
      <c r="N79" t="s">
        <v>155</v>
      </c>
      <c r="P79" t="s">
        <v>189</v>
      </c>
      <c r="Q79" t="str">
        <f>("Enacted")</f>
        <v>Enacted</v>
      </c>
      <c r="R79" t="s">
        <v>155</v>
      </c>
      <c r="T79" t="s">
        <v>189</v>
      </c>
      <c r="U79" s="1">
        <v>44687</v>
      </c>
      <c r="V79" t="s">
        <v>155</v>
      </c>
      <c r="X79" t="s">
        <v>189</v>
      </c>
      <c r="Y79">
        <v>1</v>
      </c>
      <c r="Z79" t="s">
        <v>155</v>
      </c>
      <c r="AB79" t="s">
        <v>189</v>
      </c>
      <c r="AC79" t="str">
        <f>("Issuance of emergency order is restricted, Duration of emergency order is limited")</f>
        <v>Issuance of emergency order is restricted, Duration of emergency order is limited</v>
      </c>
      <c r="AD79" t="s">
        <v>155</v>
      </c>
      <c r="AF79" t="s">
        <v>189</v>
      </c>
      <c r="AG79">
        <v>0</v>
      </c>
      <c r="AO79">
        <v>0</v>
      </c>
    </row>
    <row r="80" spans="1:48" x14ac:dyDescent="0.35">
      <c r="A80" t="s">
        <v>190</v>
      </c>
      <c r="B80" t="s">
        <v>48</v>
      </c>
      <c r="C80" s="1">
        <v>44197</v>
      </c>
      <c r="D80" s="1">
        <v>44249</v>
      </c>
      <c r="E80">
        <v>0</v>
      </c>
      <c r="I80" t="str">
        <f>("")</f>
        <v/>
      </c>
    </row>
    <row r="81" spans="1:48" x14ac:dyDescent="0.35">
      <c r="A81" t="s">
        <v>190</v>
      </c>
      <c r="B81" t="s">
        <v>191</v>
      </c>
      <c r="C81" s="1">
        <v>44250</v>
      </c>
      <c r="D81" s="1">
        <v>44258</v>
      </c>
      <c r="E81">
        <v>1</v>
      </c>
      <c r="F81" t="s">
        <v>191</v>
      </c>
      <c r="G81" t="s">
        <v>192</v>
      </c>
      <c r="H81" t="s">
        <v>193</v>
      </c>
      <c r="I81" t="str">
        <f>("SB 379")</f>
        <v>SB 379</v>
      </c>
      <c r="J81" t="s">
        <v>191</v>
      </c>
      <c r="L81" t="s">
        <v>193</v>
      </c>
      <c r="M81" s="1">
        <v>44250</v>
      </c>
      <c r="N81" t="s">
        <v>191</v>
      </c>
      <c r="P81" t="s">
        <v>193</v>
      </c>
      <c r="Q81" t="str">
        <f>("Introduced")</f>
        <v>Introduced</v>
      </c>
      <c r="R81" t="s">
        <v>191</v>
      </c>
      <c r="T81" t="s">
        <v>193</v>
      </c>
      <c r="U81" s="1">
        <v>44258</v>
      </c>
      <c r="V81" t="s">
        <v>191</v>
      </c>
      <c r="X81" t="s">
        <v>193</v>
      </c>
      <c r="Y81">
        <v>1</v>
      </c>
      <c r="Z81" t="s">
        <v>191</v>
      </c>
      <c r="AB81" t="s">
        <v>193</v>
      </c>
      <c r="AC81" t="str">
        <f>("Duration of emergency order is limited, Termination by legislature")</f>
        <v>Duration of emergency order is limited, Termination by legislature</v>
      </c>
      <c r="AD81" t="s">
        <v>191</v>
      </c>
      <c r="AF81" t="s">
        <v>193</v>
      </c>
      <c r="AG81">
        <v>0</v>
      </c>
      <c r="AO81">
        <v>0</v>
      </c>
    </row>
    <row r="82" spans="1:48" x14ac:dyDescent="0.35">
      <c r="A82" t="s">
        <v>190</v>
      </c>
      <c r="B82" t="s">
        <v>194</v>
      </c>
      <c r="C82" s="1">
        <v>44250</v>
      </c>
      <c r="D82" s="1">
        <v>44299</v>
      </c>
      <c r="E82">
        <v>1</v>
      </c>
      <c r="F82" t="s">
        <v>194</v>
      </c>
      <c r="G82" t="s">
        <v>195</v>
      </c>
      <c r="H82" t="s">
        <v>196</v>
      </c>
      <c r="I82" t="str">
        <f>("HB 1547")</f>
        <v>HB 1547</v>
      </c>
      <c r="J82" t="s">
        <v>194</v>
      </c>
      <c r="L82" t="s">
        <v>196</v>
      </c>
      <c r="M82" s="1">
        <v>44250</v>
      </c>
      <c r="N82" t="s">
        <v>194</v>
      </c>
      <c r="P82" t="s">
        <v>196</v>
      </c>
      <c r="Q82" t="str">
        <f>("Introduced")</f>
        <v>Introduced</v>
      </c>
      <c r="R82" t="s">
        <v>194</v>
      </c>
      <c r="T82" t="s">
        <v>196</v>
      </c>
      <c r="U82" s="1">
        <v>44314</v>
      </c>
      <c r="V82" t="s">
        <v>194</v>
      </c>
      <c r="X82" t="s">
        <v>196</v>
      </c>
      <c r="Y82">
        <v>1</v>
      </c>
      <c r="Z82" t="s">
        <v>194</v>
      </c>
      <c r="AB82" t="s">
        <v>196</v>
      </c>
      <c r="AC82" t="str">
        <f>("Scope of emergency order is restricted")</f>
        <v>Scope of emergency order is restricted</v>
      </c>
      <c r="AD82" t="s">
        <v>194</v>
      </c>
      <c r="AF82" t="s">
        <v>196</v>
      </c>
      <c r="AG82">
        <v>1</v>
      </c>
      <c r="AH82" t="s">
        <v>194</v>
      </c>
      <c r="AJ82" t="s">
        <v>196</v>
      </c>
      <c r="AK82" t="str">
        <f>("Scope of emergency order is restricted")</f>
        <v>Scope of emergency order is restricted</v>
      </c>
      <c r="AL82" t="s">
        <v>194</v>
      </c>
      <c r="AN82" t="s">
        <v>196</v>
      </c>
      <c r="AO82">
        <v>1</v>
      </c>
      <c r="AP82" t="s">
        <v>194</v>
      </c>
      <c r="AR82" t="s">
        <v>196</v>
      </c>
      <c r="AS82" t="str">
        <f>("Scope of emergency order is restricted")</f>
        <v>Scope of emergency order is restricted</v>
      </c>
      <c r="AT82" t="s">
        <v>194</v>
      </c>
      <c r="AV82" t="s">
        <v>196</v>
      </c>
    </row>
    <row r="83" spans="1:48" x14ac:dyDescent="0.35">
      <c r="A83" t="s">
        <v>190</v>
      </c>
      <c r="B83" t="s">
        <v>191</v>
      </c>
      <c r="C83" s="1">
        <v>44259</v>
      </c>
      <c r="D83" s="1">
        <v>44269</v>
      </c>
      <c r="E83">
        <v>1</v>
      </c>
      <c r="F83" t="s">
        <v>191</v>
      </c>
      <c r="G83" t="s">
        <v>192</v>
      </c>
      <c r="H83" t="s">
        <v>197</v>
      </c>
      <c r="I83" t="str">
        <f>("SB 379")</f>
        <v>SB 379</v>
      </c>
      <c r="J83" t="s">
        <v>191</v>
      </c>
      <c r="L83" t="s">
        <v>197</v>
      </c>
      <c r="M83" s="1">
        <v>44250</v>
      </c>
      <c r="N83" t="s">
        <v>191</v>
      </c>
      <c r="P83" t="s">
        <v>197</v>
      </c>
      <c r="Q83" t="str">
        <f>("Passed First Chamber")</f>
        <v>Passed First Chamber</v>
      </c>
      <c r="R83" t="s">
        <v>191</v>
      </c>
      <c r="T83" t="s">
        <v>197</v>
      </c>
      <c r="U83" s="1">
        <v>44267</v>
      </c>
      <c r="V83" t="s">
        <v>191</v>
      </c>
      <c r="X83" t="s">
        <v>197</v>
      </c>
      <c r="Y83">
        <v>1</v>
      </c>
      <c r="Z83" t="s">
        <v>191</v>
      </c>
      <c r="AB83" t="s">
        <v>197</v>
      </c>
      <c r="AC83" t="str">
        <f>("Duration of emergency order is limited, Termination by legislature")</f>
        <v>Duration of emergency order is limited, Termination by legislature</v>
      </c>
      <c r="AD83" t="s">
        <v>191</v>
      </c>
      <c r="AF83" t="s">
        <v>197</v>
      </c>
      <c r="AG83">
        <v>0</v>
      </c>
      <c r="AO83">
        <v>0</v>
      </c>
    </row>
    <row r="84" spans="1:48" x14ac:dyDescent="0.35">
      <c r="A84" t="s">
        <v>190</v>
      </c>
      <c r="B84" t="s">
        <v>191</v>
      </c>
      <c r="C84" s="1">
        <v>44270</v>
      </c>
      <c r="D84" s="1">
        <v>44276</v>
      </c>
      <c r="E84">
        <v>1</v>
      </c>
      <c r="F84" t="s">
        <v>191</v>
      </c>
      <c r="G84" t="s">
        <v>192</v>
      </c>
      <c r="H84" t="s">
        <v>198</v>
      </c>
      <c r="I84" t="str">
        <f>("SB 379")</f>
        <v>SB 379</v>
      </c>
      <c r="J84" t="s">
        <v>191</v>
      </c>
      <c r="L84" t="s">
        <v>198</v>
      </c>
      <c r="M84" s="1">
        <v>44250</v>
      </c>
      <c r="N84" t="s">
        <v>191</v>
      </c>
      <c r="P84" t="s">
        <v>198</v>
      </c>
      <c r="Q84" t="str">
        <f>("Passed Second Chamber")</f>
        <v>Passed Second Chamber</v>
      </c>
      <c r="R84" t="s">
        <v>191</v>
      </c>
      <c r="T84" t="s">
        <v>198</v>
      </c>
      <c r="U84" s="1">
        <v>44271</v>
      </c>
      <c r="V84" t="s">
        <v>191</v>
      </c>
      <c r="X84" t="s">
        <v>198</v>
      </c>
      <c r="Y84">
        <v>1</v>
      </c>
      <c r="Z84" t="s">
        <v>191</v>
      </c>
      <c r="AB84" t="s">
        <v>198</v>
      </c>
      <c r="AC84" t="str">
        <f>("Duration of emergency order is limited, Termination by legislature")</f>
        <v>Duration of emergency order is limited, Termination by legislature</v>
      </c>
      <c r="AD84" t="s">
        <v>191</v>
      </c>
      <c r="AF84" t="s">
        <v>198</v>
      </c>
      <c r="AG84">
        <v>0</v>
      </c>
      <c r="AO84">
        <v>0</v>
      </c>
    </row>
    <row r="85" spans="1:48" x14ac:dyDescent="0.35">
      <c r="A85" t="s">
        <v>190</v>
      </c>
      <c r="B85" t="s">
        <v>191</v>
      </c>
      <c r="C85" s="1">
        <v>44277</v>
      </c>
      <c r="D85" s="1">
        <v>44701</v>
      </c>
      <c r="E85">
        <v>1</v>
      </c>
      <c r="F85" t="s">
        <v>191</v>
      </c>
      <c r="G85" t="s">
        <v>192</v>
      </c>
      <c r="H85" t="s">
        <v>199</v>
      </c>
      <c r="I85" t="str">
        <f>("SB 379")</f>
        <v>SB 379</v>
      </c>
      <c r="J85" t="s">
        <v>191</v>
      </c>
      <c r="L85" t="s">
        <v>199</v>
      </c>
      <c r="M85" s="1">
        <v>44250</v>
      </c>
      <c r="N85" t="s">
        <v>191</v>
      </c>
      <c r="P85" t="s">
        <v>199</v>
      </c>
      <c r="Q85" t="str">
        <f>("Enacted")</f>
        <v>Enacted</v>
      </c>
      <c r="R85" t="s">
        <v>191</v>
      </c>
      <c r="T85" t="s">
        <v>199</v>
      </c>
      <c r="U85" s="1">
        <v>44277</v>
      </c>
      <c r="V85" t="s">
        <v>191</v>
      </c>
      <c r="X85" t="s">
        <v>199</v>
      </c>
      <c r="Y85">
        <v>1</v>
      </c>
      <c r="Z85" t="s">
        <v>191</v>
      </c>
      <c r="AB85" t="s">
        <v>199</v>
      </c>
      <c r="AC85" t="str">
        <f>("Duration of emergency order is limited, Termination by legislature")</f>
        <v>Duration of emergency order is limited, Termination by legislature</v>
      </c>
      <c r="AD85" t="s">
        <v>191</v>
      </c>
      <c r="AF85" t="s">
        <v>199</v>
      </c>
      <c r="AG85">
        <v>0</v>
      </c>
      <c r="AO85">
        <v>0</v>
      </c>
    </row>
    <row r="86" spans="1:48" x14ac:dyDescent="0.35">
      <c r="A86" t="s">
        <v>190</v>
      </c>
      <c r="B86" t="s">
        <v>194</v>
      </c>
      <c r="C86" s="1">
        <v>44300</v>
      </c>
      <c r="D86" s="1">
        <v>44306</v>
      </c>
      <c r="E86">
        <v>1</v>
      </c>
      <c r="F86" t="s">
        <v>194</v>
      </c>
      <c r="G86" t="s">
        <v>195</v>
      </c>
      <c r="H86" t="s">
        <v>200</v>
      </c>
      <c r="I86" t="str">
        <f>("HB 1547")</f>
        <v>HB 1547</v>
      </c>
      <c r="J86" t="s">
        <v>194</v>
      </c>
      <c r="L86" t="s">
        <v>200</v>
      </c>
      <c r="M86" s="1">
        <v>44250</v>
      </c>
      <c r="N86" t="s">
        <v>194</v>
      </c>
      <c r="P86" t="s">
        <v>200</v>
      </c>
      <c r="Q86" t="str">
        <f>("Passed First Chamber")</f>
        <v>Passed First Chamber</v>
      </c>
      <c r="R86" t="s">
        <v>194</v>
      </c>
      <c r="T86" t="s">
        <v>200</v>
      </c>
      <c r="U86" s="1">
        <v>44314</v>
      </c>
      <c r="V86" t="s">
        <v>194</v>
      </c>
      <c r="X86" t="s">
        <v>200</v>
      </c>
      <c r="Y86">
        <v>1</v>
      </c>
      <c r="Z86" t="s">
        <v>194</v>
      </c>
      <c r="AB86" t="s">
        <v>200</v>
      </c>
      <c r="AC86" t="str">
        <f>("Scope of emergency order is restricted")</f>
        <v>Scope of emergency order is restricted</v>
      </c>
      <c r="AD86" t="s">
        <v>194</v>
      </c>
      <c r="AF86" t="s">
        <v>200</v>
      </c>
      <c r="AG86">
        <v>1</v>
      </c>
      <c r="AH86" t="s">
        <v>194</v>
      </c>
      <c r="AJ86" t="s">
        <v>200</v>
      </c>
      <c r="AK86" t="str">
        <f>("Scope of emergency order is restricted")</f>
        <v>Scope of emergency order is restricted</v>
      </c>
      <c r="AL86" t="s">
        <v>194</v>
      </c>
      <c r="AN86" t="s">
        <v>200</v>
      </c>
      <c r="AO86">
        <v>1</v>
      </c>
      <c r="AP86" t="s">
        <v>194</v>
      </c>
      <c r="AR86" t="s">
        <v>200</v>
      </c>
      <c r="AS86" t="str">
        <f>("Scope of emergency order is restricted")</f>
        <v>Scope of emergency order is restricted</v>
      </c>
      <c r="AT86" t="s">
        <v>194</v>
      </c>
      <c r="AV86" t="s">
        <v>200</v>
      </c>
    </row>
    <row r="87" spans="1:48" x14ac:dyDescent="0.35">
      <c r="A87" t="s">
        <v>190</v>
      </c>
      <c r="B87" t="s">
        <v>194</v>
      </c>
      <c r="C87" s="1">
        <v>44307</v>
      </c>
      <c r="D87" s="1">
        <v>44313</v>
      </c>
      <c r="E87">
        <v>1</v>
      </c>
      <c r="F87" t="s">
        <v>194</v>
      </c>
      <c r="G87" t="s">
        <v>195</v>
      </c>
      <c r="H87" t="s">
        <v>201</v>
      </c>
      <c r="I87" t="str">
        <f>("HB 1547")</f>
        <v>HB 1547</v>
      </c>
      <c r="J87" t="s">
        <v>194</v>
      </c>
      <c r="L87" t="s">
        <v>201</v>
      </c>
      <c r="M87" s="1">
        <v>44250</v>
      </c>
      <c r="N87" t="s">
        <v>194</v>
      </c>
      <c r="P87" t="s">
        <v>201</v>
      </c>
      <c r="Q87" t="str">
        <f>("Passed Second Chamber")</f>
        <v>Passed Second Chamber</v>
      </c>
      <c r="R87" t="s">
        <v>194</v>
      </c>
      <c r="T87" t="s">
        <v>201</v>
      </c>
      <c r="U87" s="1">
        <v>44314</v>
      </c>
      <c r="V87" t="s">
        <v>194</v>
      </c>
      <c r="X87" t="s">
        <v>201</v>
      </c>
      <c r="Y87">
        <v>1</v>
      </c>
      <c r="Z87" t="s">
        <v>194</v>
      </c>
      <c r="AB87" t="s">
        <v>201</v>
      </c>
      <c r="AC87" t="str">
        <f>("Scope of emergency order is restricted")</f>
        <v>Scope of emergency order is restricted</v>
      </c>
      <c r="AD87" t="s">
        <v>194</v>
      </c>
      <c r="AF87" t="s">
        <v>201</v>
      </c>
      <c r="AG87">
        <v>1</v>
      </c>
      <c r="AH87" t="s">
        <v>194</v>
      </c>
      <c r="AJ87" t="s">
        <v>201</v>
      </c>
      <c r="AK87" t="str">
        <f>("Scope of emergency order is restricted")</f>
        <v>Scope of emergency order is restricted</v>
      </c>
      <c r="AL87" t="s">
        <v>194</v>
      </c>
      <c r="AN87" t="s">
        <v>201</v>
      </c>
      <c r="AO87">
        <v>1</v>
      </c>
      <c r="AP87" t="s">
        <v>194</v>
      </c>
      <c r="AR87" t="s">
        <v>201</v>
      </c>
      <c r="AS87" t="str">
        <f>("Scope of emergency order is restricted")</f>
        <v>Scope of emergency order is restricted</v>
      </c>
      <c r="AT87" t="s">
        <v>194</v>
      </c>
      <c r="AV87" t="s">
        <v>201</v>
      </c>
    </row>
    <row r="88" spans="1:48" x14ac:dyDescent="0.35">
      <c r="A88" t="s">
        <v>190</v>
      </c>
      <c r="B88" t="s">
        <v>194</v>
      </c>
      <c r="C88" s="1">
        <v>44314</v>
      </c>
      <c r="D88" s="1">
        <v>44701</v>
      </c>
      <c r="E88">
        <v>1</v>
      </c>
      <c r="F88" t="s">
        <v>194</v>
      </c>
      <c r="G88" t="s">
        <v>195</v>
      </c>
      <c r="H88" t="s">
        <v>202</v>
      </c>
      <c r="I88" t="str">
        <f>("HB 1547")</f>
        <v>HB 1547</v>
      </c>
      <c r="J88" t="s">
        <v>194</v>
      </c>
      <c r="L88" t="s">
        <v>202</v>
      </c>
      <c r="M88" s="1">
        <v>44250</v>
      </c>
      <c r="N88" t="s">
        <v>194</v>
      </c>
      <c r="P88" t="s">
        <v>202</v>
      </c>
      <c r="Q88" t="str">
        <f>("Enacted")</f>
        <v>Enacted</v>
      </c>
      <c r="R88" t="s">
        <v>194</v>
      </c>
      <c r="T88" t="s">
        <v>202</v>
      </c>
      <c r="U88" s="1">
        <v>44314</v>
      </c>
      <c r="V88" t="s">
        <v>194</v>
      </c>
      <c r="X88" t="s">
        <v>202</v>
      </c>
      <c r="Y88">
        <v>1</v>
      </c>
      <c r="Z88" t="s">
        <v>194</v>
      </c>
      <c r="AB88" t="s">
        <v>202</v>
      </c>
      <c r="AC88" t="str">
        <f>("Scope of emergency order is restricted")</f>
        <v>Scope of emergency order is restricted</v>
      </c>
      <c r="AD88" t="s">
        <v>194</v>
      </c>
      <c r="AF88" t="s">
        <v>202</v>
      </c>
      <c r="AG88">
        <v>1</v>
      </c>
      <c r="AH88" t="s">
        <v>194</v>
      </c>
      <c r="AJ88" t="s">
        <v>202</v>
      </c>
      <c r="AK88" t="str">
        <f>("Scope of emergency order is restricted")</f>
        <v>Scope of emergency order is restricted</v>
      </c>
      <c r="AL88" t="s">
        <v>194</v>
      </c>
      <c r="AN88" t="s">
        <v>202</v>
      </c>
      <c r="AO88">
        <v>1</v>
      </c>
      <c r="AP88" t="s">
        <v>194</v>
      </c>
      <c r="AR88" t="s">
        <v>202</v>
      </c>
      <c r="AS88" t="str">
        <f>("Scope of emergency order is restricted")</f>
        <v>Scope of emergency order is restricted</v>
      </c>
      <c r="AT88" t="s">
        <v>194</v>
      </c>
      <c r="AV88" t="s">
        <v>202</v>
      </c>
    </row>
    <row r="89" spans="1:48" x14ac:dyDescent="0.35">
      <c r="A89" t="s">
        <v>203</v>
      </c>
      <c r="B89" t="s">
        <v>48</v>
      </c>
      <c r="C89" s="1">
        <v>44197</v>
      </c>
      <c r="D89" s="1">
        <v>44237</v>
      </c>
      <c r="E89">
        <v>0</v>
      </c>
      <c r="I89" t="str">
        <f>("")</f>
        <v/>
      </c>
    </row>
    <row r="90" spans="1:48" x14ac:dyDescent="0.35">
      <c r="A90" t="s">
        <v>203</v>
      </c>
      <c r="B90" t="s">
        <v>204</v>
      </c>
      <c r="C90" s="1">
        <v>44238</v>
      </c>
      <c r="D90" s="1">
        <v>44701</v>
      </c>
      <c r="E90">
        <v>1</v>
      </c>
      <c r="F90" t="s">
        <v>204</v>
      </c>
      <c r="H90" t="s">
        <v>205</v>
      </c>
      <c r="I90" t="str">
        <f>("SB 397")</f>
        <v>SB 397</v>
      </c>
      <c r="J90" t="s">
        <v>204</v>
      </c>
      <c r="L90" t="s">
        <v>205</v>
      </c>
      <c r="M90" s="1">
        <v>44238</v>
      </c>
      <c r="N90" t="s">
        <v>204</v>
      </c>
      <c r="P90" t="s">
        <v>205</v>
      </c>
      <c r="Q90" t="str">
        <f>("Introduced")</f>
        <v>Introduced</v>
      </c>
      <c r="R90" t="s">
        <v>204</v>
      </c>
      <c r="T90" t="s">
        <v>205</v>
      </c>
      <c r="U90" s="1">
        <v>44593</v>
      </c>
      <c r="V90" t="s">
        <v>204</v>
      </c>
      <c r="X90" t="s">
        <v>205</v>
      </c>
      <c r="Y90">
        <v>1</v>
      </c>
      <c r="Z90" t="s">
        <v>204</v>
      </c>
      <c r="AB90" t="s">
        <v>205</v>
      </c>
      <c r="AC90" t="str">
        <f>("Scope of emergency order is restricted")</f>
        <v>Scope of emergency order is restricted</v>
      </c>
      <c r="AD90" t="s">
        <v>204</v>
      </c>
      <c r="AF90" t="s">
        <v>205</v>
      </c>
      <c r="AG90">
        <v>1</v>
      </c>
      <c r="AH90" t="s">
        <v>204</v>
      </c>
      <c r="AJ90" t="s">
        <v>205</v>
      </c>
      <c r="AK90" t="str">
        <f>("Scope of emergency order is restricted")</f>
        <v>Scope of emergency order is restricted</v>
      </c>
      <c r="AL90" t="s">
        <v>204</v>
      </c>
      <c r="AN90" t="s">
        <v>205</v>
      </c>
      <c r="AO90">
        <v>1</v>
      </c>
      <c r="AP90" t="s">
        <v>204</v>
      </c>
      <c r="AR90" t="s">
        <v>205</v>
      </c>
      <c r="AS90" t="str">
        <f>("Scope of emergency order is restricted")</f>
        <v>Scope of emergency order is restricted</v>
      </c>
      <c r="AT90" t="s">
        <v>204</v>
      </c>
      <c r="AV90" t="s">
        <v>205</v>
      </c>
    </row>
    <row r="91" spans="1:48" x14ac:dyDescent="0.35">
      <c r="A91" t="s">
        <v>203</v>
      </c>
      <c r="B91" t="s">
        <v>206</v>
      </c>
      <c r="C91" s="1">
        <v>44243</v>
      </c>
      <c r="D91" s="1">
        <v>44701</v>
      </c>
      <c r="E91">
        <v>1</v>
      </c>
      <c r="F91" t="s">
        <v>206</v>
      </c>
      <c r="H91" t="s">
        <v>207</v>
      </c>
      <c r="I91" t="str">
        <f>("SB 448")</f>
        <v>SB 448</v>
      </c>
      <c r="J91" t="s">
        <v>206</v>
      </c>
      <c r="L91" t="s">
        <v>207</v>
      </c>
      <c r="M91" s="1">
        <v>44243</v>
      </c>
      <c r="N91" t="s">
        <v>206</v>
      </c>
      <c r="P91" t="s">
        <v>207</v>
      </c>
      <c r="Q91" t="str">
        <f>("Introduced")</f>
        <v>Introduced</v>
      </c>
      <c r="R91" t="s">
        <v>206</v>
      </c>
      <c r="T91" t="s">
        <v>207</v>
      </c>
      <c r="U91" s="1">
        <v>44593</v>
      </c>
      <c r="V91" t="s">
        <v>206</v>
      </c>
      <c r="X91" t="s">
        <v>207</v>
      </c>
      <c r="Y91">
        <v>1</v>
      </c>
      <c r="Z91" t="s">
        <v>206</v>
      </c>
      <c r="AB91" t="s">
        <v>207</v>
      </c>
      <c r="AC91" t="str">
        <f>("Issuance of emergency order is restricted, Duration of emergency order is limited, Scope of emergency order is restricted")</f>
        <v>Issuance of emergency order is restricted, Duration of emergency order is limited, Scope of emergency order is restricted</v>
      </c>
      <c r="AD91" t="s">
        <v>206</v>
      </c>
      <c r="AF91" t="s">
        <v>207</v>
      </c>
      <c r="AG91">
        <v>1</v>
      </c>
      <c r="AH91" t="s">
        <v>206</v>
      </c>
      <c r="AJ91" t="s">
        <v>207</v>
      </c>
      <c r="AK91" t="str">
        <f>("Scope of emergency order is restricted")</f>
        <v>Scope of emergency order is restricted</v>
      </c>
      <c r="AL91" t="s">
        <v>206</v>
      </c>
      <c r="AN91" t="s">
        <v>207</v>
      </c>
      <c r="AO91">
        <v>1</v>
      </c>
      <c r="AP91" t="s">
        <v>206</v>
      </c>
      <c r="AR91" t="s">
        <v>207</v>
      </c>
      <c r="AS91" t="str">
        <f>("Scope of emergency order is restricted")</f>
        <v>Scope of emergency order is restricted</v>
      </c>
      <c r="AT91" t="s">
        <v>206</v>
      </c>
      <c r="AV91" t="s">
        <v>207</v>
      </c>
    </row>
    <row r="92" spans="1:48" x14ac:dyDescent="0.35">
      <c r="A92" t="s">
        <v>203</v>
      </c>
      <c r="B92" t="s">
        <v>208</v>
      </c>
      <c r="C92" s="1">
        <v>44246</v>
      </c>
      <c r="D92" s="1">
        <v>44591</v>
      </c>
      <c r="E92">
        <v>1</v>
      </c>
      <c r="F92" t="s">
        <v>208</v>
      </c>
      <c r="H92" t="s">
        <v>209</v>
      </c>
      <c r="I92" t="str">
        <f>("AB 1251")</f>
        <v>AB 1251</v>
      </c>
      <c r="J92" t="s">
        <v>208</v>
      </c>
      <c r="L92" t="s">
        <v>209</v>
      </c>
      <c r="M92" s="1">
        <v>44246</v>
      </c>
      <c r="N92" t="s">
        <v>208</v>
      </c>
      <c r="P92" t="s">
        <v>209</v>
      </c>
      <c r="Q92" t="str">
        <f>("Introduced")</f>
        <v>Introduced</v>
      </c>
      <c r="R92" t="s">
        <v>208</v>
      </c>
      <c r="T92" t="s">
        <v>209</v>
      </c>
      <c r="U92" s="1">
        <v>44299</v>
      </c>
      <c r="V92" t="s">
        <v>208</v>
      </c>
      <c r="X92" t="s">
        <v>209</v>
      </c>
      <c r="Y92">
        <v>0</v>
      </c>
      <c r="AG92">
        <v>0</v>
      </c>
      <c r="AO92">
        <v>1</v>
      </c>
      <c r="AP92" t="s">
        <v>208</v>
      </c>
      <c r="AR92" t="s">
        <v>209</v>
      </c>
      <c r="AS92" t="str">
        <f>("Issuance of emergency order is restricted")</f>
        <v>Issuance of emergency order is restricted</v>
      </c>
      <c r="AT92" t="s">
        <v>208</v>
      </c>
      <c r="AV92" t="s">
        <v>209</v>
      </c>
    </row>
    <row r="93" spans="1:48" x14ac:dyDescent="0.35">
      <c r="A93" t="s">
        <v>203</v>
      </c>
      <c r="B93" t="s">
        <v>210</v>
      </c>
      <c r="C93" s="1">
        <v>44300</v>
      </c>
      <c r="D93" s="1">
        <v>44591</v>
      </c>
      <c r="E93">
        <v>1</v>
      </c>
      <c r="F93" t="s">
        <v>211</v>
      </c>
      <c r="H93" t="s">
        <v>212</v>
      </c>
      <c r="I93" t="str">
        <f>("AB 327")</f>
        <v>AB 327</v>
      </c>
      <c r="J93" t="s">
        <v>211</v>
      </c>
      <c r="L93" t="s">
        <v>212</v>
      </c>
      <c r="M93" s="1">
        <v>44222</v>
      </c>
      <c r="N93" t="s">
        <v>211</v>
      </c>
      <c r="P93" t="s">
        <v>212</v>
      </c>
      <c r="Q93" t="str">
        <f>("Introduced")</f>
        <v>Introduced</v>
      </c>
      <c r="R93" t="s">
        <v>211</v>
      </c>
      <c r="T93" t="s">
        <v>212</v>
      </c>
      <c r="U93" s="1">
        <v>44593</v>
      </c>
      <c r="V93" t="s">
        <v>211</v>
      </c>
      <c r="X93" t="s">
        <v>212</v>
      </c>
      <c r="Y93">
        <v>1</v>
      </c>
      <c r="Z93" t="s">
        <v>213</v>
      </c>
      <c r="AB93" t="s">
        <v>214</v>
      </c>
      <c r="AC93" t="str">
        <f>("Scope of emergency order is restricted")</f>
        <v>Scope of emergency order is restricted</v>
      </c>
      <c r="AD93" t="s">
        <v>211</v>
      </c>
      <c r="AF93" t="s">
        <v>212</v>
      </c>
      <c r="AG93">
        <v>1</v>
      </c>
      <c r="AH93" t="s">
        <v>213</v>
      </c>
      <c r="AJ93" t="s">
        <v>214</v>
      </c>
      <c r="AK93" t="str">
        <f>("Scope of emergency order is restricted")</f>
        <v>Scope of emergency order is restricted</v>
      </c>
      <c r="AL93" t="s">
        <v>211</v>
      </c>
      <c r="AN93" t="s">
        <v>212</v>
      </c>
      <c r="AO93">
        <v>1</v>
      </c>
      <c r="AP93" t="s">
        <v>213</v>
      </c>
      <c r="AR93" t="s">
        <v>214</v>
      </c>
      <c r="AS93" t="str">
        <f>("Scope of emergency order is restricted")</f>
        <v>Scope of emergency order is restricted</v>
      </c>
      <c r="AT93" t="s">
        <v>211</v>
      </c>
      <c r="AV93" t="s">
        <v>212</v>
      </c>
    </row>
    <row r="94" spans="1:48" x14ac:dyDescent="0.35">
      <c r="A94" t="s">
        <v>203</v>
      </c>
      <c r="B94" t="s">
        <v>210</v>
      </c>
      <c r="C94" s="1">
        <v>44592</v>
      </c>
      <c r="D94" s="1">
        <v>44701</v>
      </c>
      <c r="E94">
        <v>1</v>
      </c>
      <c r="F94" t="s">
        <v>211</v>
      </c>
      <c r="H94" t="s">
        <v>212</v>
      </c>
      <c r="I94" t="str">
        <f>("AB 327")</f>
        <v>AB 327</v>
      </c>
      <c r="J94" t="s">
        <v>211</v>
      </c>
      <c r="L94" t="s">
        <v>212</v>
      </c>
      <c r="M94" s="1">
        <v>44222</v>
      </c>
      <c r="N94" t="s">
        <v>211</v>
      </c>
      <c r="P94" t="s">
        <v>212</v>
      </c>
      <c r="Q94" t="str">
        <f>("Failed")</f>
        <v>Failed</v>
      </c>
      <c r="R94" t="s">
        <v>211</v>
      </c>
      <c r="T94" t="s">
        <v>212</v>
      </c>
      <c r="U94" s="1">
        <v>44591</v>
      </c>
      <c r="V94" t="s">
        <v>211</v>
      </c>
      <c r="X94" t="s">
        <v>212</v>
      </c>
      <c r="Y94">
        <v>1</v>
      </c>
      <c r="Z94" t="s">
        <v>213</v>
      </c>
      <c r="AB94" t="s">
        <v>214</v>
      </c>
      <c r="AC94" t="str">
        <f>("Scope of emergency order is restricted")</f>
        <v>Scope of emergency order is restricted</v>
      </c>
      <c r="AD94" t="s">
        <v>211</v>
      </c>
      <c r="AF94" t="s">
        <v>212</v>
      </c>
      <c r="AG94">
        <v>1</v>
      </c>
      <c r="AH94" t="s">
        <v>213</v>
      </c>
      <c r="AJ94" t="s">
        <v>214</v>
      </c>
      <c r="AK94" t="str">
        <f>("Scope of emergency order is restricted")</f>
        <v>Scope of emergency order is restricted</v>
      </c>
      <c r="AL94" t="s">
        <v>211</v>
      </c>
      <c r="AN94" t="s">
        <v>212</v>
      </c>
      <c r="AO94">
        <v>1</v>
      </c>
      <c r="AP94" t="s">
        <v>213</v>
      </c>
      <c r="AR94" t="s">
        <v>214</v>
      </c>
      <c r="AS94" t="str">
        <f>("Scope of emergency order is restricted")</f>
        <v>Scope of emergency order is restricted</v>
      </c>
      <c r="AT94" t="s">
        <v>211</v>
      </c>
      <c r="AV94" t="s">
        <v>212</v>
      </c>
    </row>
    <row r="95" spans="1:48" x14ac:dyDescent="0.35">
      <c r="A95" t="s">
        <v>203</v>
      </c>
      <c r="B95" t="s">
        <v>208</v>
      </c>
      <c r="C95" s="1">
        <v>44592</v>
      </c>
      <c r="D95" s="1">
        <v>44701</v>
      </c>
      <c r="E95">
        <v>1</v>
      </c>
      <c r="F95" t="s">
        <v>208</v>
      </c>
      <c r="H95" t="s">
        <v>215</v>
      </c>
      <c r="I95" t="str">
        <f>("AB 1251")</f>
        <v>AB 1251</v>
      </c>
      <c r="J95" t="s">
        <v>208</v>
      </c>
      <c r="L95" t="s">
        <v>215</v>
      </c>
      <c r="M95" s="1">
        <v>44246</v>
      </c>
      <c r="N95" t="s">
        <v>208</v>
      </c>
      <c r="P95" t="s">
        <v>215</v>
      </c>
      <c r="Q95" t="str">
        <f>("Failed")</f>
        <v>Failed</v>
      </c>
      <c r="R95" t="s">
        <v>208</v>
      </c>
      <c r="T95" t="s">
        <v>215</v>
      </c>
      <c r="U95" s="1">
        <v>44592</v>
      </c>
      <c r="V95" t="s">
        <v>208</v>
      </c>
      <c r="X95" t="s">
        <v>215</v>
      </c>
      <c r="Y95">
        <v>0</v>
      </c>
      <c r="AG95">
        <v>0</v>
      </c>
      <c r="AO95">
        <v>1</v>
      </c>
      <c r="AP95" t="s">
        <v>208</v>
      </c>
      <c r="AR95" t="s">
        <v>215</v>
      </c>
      <c r="AS95" t="str">
        <f>("Issuance of emergency order is restricted")</f>
        <v>Issuance of emergency order is restricted</v>
      </c>
      <c r="AT95" t="s">
        <v>208</v>
      </c>
      <c r="AV95" t="s">
        <v>215</v>
      </c>
    </row>
    <row r="96" spans="1:48" x14ac:dyDescent="0.35">
      <c r="A96" t="s">
        <v>203</v>
      </c>
      <c r="B96" t="s">
        <v>216</v>
      </c>
      <c r="C96" s="1">
        <v>44599</v>
      </c>
      <c r="D96" s="1">
        <v>44701</v>
      </c>
      <c r="E96">
        <v>1</v>
      </c>
      <c r="F96" t="s">
        <v>216</v>
      </c>
      <c r="G96" t="s">
        <v>217</v>
      </c>
      <c r="H96" t="s">
        <v>218</v>
      </c>
      <c r="I96" t="str">
        <f>("SB 933")</f>
        <v>SB 933</v>
      </c>
      <c r="J96" t="s">
        <v>216</v>
      </c>
      <c r="L96" t="s">
        <v>218</v>
      </c>
      <c r="M96" s="1">
        <v>44599</v>
      </c>
      <c r="N96" t="s">
        <v>216</v>
      </c>
      <c r="P96" t="s">
        <v>218</v>
      </c>
      <c r="Q96" t="str">
        <f>("Introduced")</f>
        <v>Introduced</v>
      </c>
      <c r="R96" t="s">
        <v>216</v>
      </c>
      <c r="T96" t="s">
        <v>218</v>
      </c>
      <c r="U96" s="1">
        <v>44643</v>
      </c>
      <c r="V96" t="s">
        <v>216</v>
      </c>
      <c r="X96" t="s">
        <v>218</v>
      </c>
      <c r="Y96">
        <v>1</v>
      </c>
      <c r="Z96" t="s">
        <v>216</v>
      </c>
      <c r="AB96" t="s">
        <v>218</v>
      </c>
      <c r="AC96" t="str">
        <f>("Issuance of emergency order is restricted, Duration of emergency order is limited, Scope of emergency order is restricted")</f>
        <v>Issuance of emergency order is restricted, Duration of emergency order is limited, Scope of emergency order is restricted</v>
      </c>
      <c r="AD96" t="s">
        <v>216</v>
      </c>
      <c r="AF96" t="s">
        <v>218</v>
      </c>
      <c r="AG96">
        <v>1</v>
      </c>
      <c r="AH96" t="s">
        <v>216</v>
      </c>
      <c r="AJ96" t="s">
        <v>218</v>
      </c>
      <c r="AK96" t="str">
        <f>("Scope of emergency order is restricted")</f>
        <v>Scope of emergency order is restricted</v>
      </c>
      <c r="AL96" t="s">
        <v>216</v>
      </c>
      <c r="AN96" t="s">
        <v>218</v>
      </c>
      <c r="AO96">
        <v>1</v>
      </c>
      <c r="AP96" t="s">
        <v>216</v>
      </c>
      <c r="AR96" t="s">
        <v>218</v>
      </c>
      <c r="AS96" t="str">
        <f>("Scope of emergency order is restricted")</f>
        <v>Scope of emergency order is restricted</v>
      </c>
      <c r="AT96" t="s">
        <v>216</v>
      </c>
      <c r="AV96" t="s">
        <v>218</v>
      </c>
    </row>
    <row r="97" spans="1:48" x14ac:dyDescent="0.35">
      <c r="A97" t="s">
        <v>203</v>
      </c>
      <c r="B97" t="s">
        <v>219</v>
      </c>
      <c r="C97" s="1">
        <v>44609</v>
      </c>
      <c r="D97" s="1">
        <v>44701</v>
      </c>
      <c r="E97">
        <v>1</v>
      </c>
      <c r="F97" t="s">
        <v>220</v>
      </c>
      <c r="G97" t="s">
        <v>221</v>
      </c>
      <c r="H97" t="s">
        <v>222</v>
      </c>
      <c r="I97" t="str">
        <f>("Assembly Bill 2546")</f>
        <v>Assembly Bill 2546</v>
      </c>
      <c r="J97" t="s">
        <v>220</v>
      </c>
      <c r="L97" t="s">
        <v>222</v>
      </c>
      <c r="M97" s="1">
        <v>44609</v>
      </c>
      <c r="Q97" t="str">
        <f>("Introduced")</f>
        <v>Introduced</v>
      </c>
      <c r="R97" t="s">
        <v>220</v>
      </c>
      <c r="T97" t="s">
        <v>222</v>
      </c>
      <c r="U97" s="1">
        <v>44700</v>
      </c>
      <c r="V97" t="s">
        <v>220</v>
      </c>
      <c r="X97" t="s">
        <v>222</v>
      </c>
      <c r="Y97">
        <v>0</v>
      </c>
      <c r="AG97">
        <v>1</v>
      </c>
      <c r="AH97" t="s">
        <v>220</v>
      </c>
      <c r="AJ97" t="s">
        <v>222</v>
      </c>
      <c r="AK97" t="str">
        <f>("Scope of emergency order is restricted")</f>
        <v>Scope of emergency order is restricted</v>
      </c>
      <c r="AL97" t="s">
        <v>220</v>
      </c>
      <c r="AN97" t="s">
        <v>222</v>
      </c>
      <c r="AO97">
        <v>1</v>
      </c>
      <c r="AP97" t="s">
        <v>220</v>
      </c>
      <c r="AR97" t="s">
        <v>222</v>
      </c>
      <c r="AS97" t="str">
        <f>("Scope of emergency order is restricted")</f>
        <v>Scope of emergency order is restricted</v>
      </c>
      <c r="AT97" t="s">
        <v>220</v>
      </c>
      <c r="AV97" t="s">
        <v>222</v>
      </c>
    </row>
    <row r="98" spans="1:48" x14ac:dyDescent="0.35">
      <c r="A98" t="s">
        <v>223</v>
      </c>
      <c r="B98" t="s">
        <v>48</v>
      </c>
      <c r="C98" s="1">
        <v>44197</v>
      </c>
      <c r="D98" s="1">
        <v>44242</v>
      </c>
      <c r="E98">
        <v>0</v>
      </c>
      <c r="I98" t="str">
        <f>("")</f>
        <v/>
      </c>
    </row>
    <row r="99" spans="1:48" x14ac:dyDescent="0.35">
      <c r="A99" t="s">
        <v>223</v>
      </c>
      <c r="B99" t="s">
        <v>224</v>
      </c>
      <c r="C99" s="1">
        <v>44243</v>
      </c>
      <c r="D99" s="1">
        <v>44259</v>
      </c>
      <c r="E99">
        <v>1</v>
      </c>
      <c r="F99" t="s">
        <v>225</v>
      </c>
      <c r="H99" t="s">
        <v>226</v>
      </c>
      <c r="I99" t="str">
        <f>("HB 21-1032")</f>
        <v>HB 21-1032</v>
      </c>
      <c r="J99" t="s">
        <v>225</v>
      </c>
      <c r="L99" t="s">
        <v>226</v>
      </c>
      <c r="M99" s="1">
        <v>44243</v>
      </c>
      <c r="N99" t="s">
        <v>225</v>
      </c>
      <c r="P99" t="s">
        <v>226</v>
      </c>
      <c r="Q99" t="str">
        <f>("Introduced")</f>
        <v>Introduced</v>
      </c>
      <c r="R99" t="s">
        <v>225</v>
      </c>
      <c r="T99" t="s">
        <v>226</v>
      </c>
      <c r="U99" s="1">
        <v>44243</v>
      </c>
      <c r="V99" t="s">
        <v>225</v>
      </c>
      <c r="X99" t="s">
        <v>226</v>
      </c>
      <c r="Y99">
        <v>1</v>
      </c>
      <c r="Z99" t="s">
        <v>225</v>
      </c>
      <c r="AB99" t="s">
        <v>226</v>
      </c>
      <c r="AC99" t="str">
        <f>("Termination by another entity, Local override of state orders")</f>
        <v>Termination by another entity, Local override of state orders</v>
      </c>
      <c r="AD99" t="s">
        <v>225</v>
      </c>
      <c r="AE99" t="s">
        <v>227</v>
      </c>
      <c r="AF99" t="s">
        <v>226</v>
      </c>
      <c r="AG99">
        <v>0</v>
      </c>
      <c r="AO99">
        <v>0</v>
      </c>
    </row>
    <row r="100" spans="1:48" x14ac:dyDescent="0.35">
      <c r="A100" t="s">
        <v>223</v>
      </c>
      <c r="B100" t="s">
        <v>228</v>
      </c>
      <c r="C100" s="1">
        <v>44243</v>
      </c>
      <c r="D100" s="1">
        <v>44256</v>
      </c>
      <c r="E100">
        <v>1</v>
      </c>
      <c r="F100" t="s">
        <v>229</v>
      </c>
      <c r="H100" t="s">
        <v>230</v>
      </c>
      <c r="I100" t="str">
        <f>("SB 21-028")</f>
        <v>SB 21-028</v>
      </c>
      <c r="J100" t="s">
        <v>229</v>
      </c>
      <c r="L100" t="s">
        <v>230</v>
      </c>
      <c r="M100" s="1">
        <v>44243</v>
      </c>
      <c r="N100" t="s">
        <v>229</v>
      </c>
      <c r="P100" t="s">
        <v>230</v>
      </c>
      <c r="Q100" t="str">
        <f>("Introduced")</f>
        <v>Introduced</v>
      </c>
      <c r="R100" t="s">
        <v>229</v>
      </c>
      <c r="T100" t="s">
        <v>230</v>
      </c>
      <c r="U100" s="1">
        <v>44243</v>
      </c>
      <c r="V100" t="s">
        <v>229</v>
      </c>
      <c r="X100" t="s">
        <v>230</v>
      </c>
      <c r="Y100">
        <v>0</v>
      </c>
      <c r="AG100">
        <v>1</v>
      </c>
      <c r="AH100" t="s">
        <v>229</v>
      </c>
      <c r="AJ100" t="s">
        <v>230</v>
      </c>
      <c r="AK100" t="str">
        <f>("Issuance of emergency order is restricted")</f>
        <v>Issuance of emergency order is restricted</v>
      </c>
      <c r="AL100" t="s">
        <v>229</v>
      </c>
      <c r="AN100" t="s">
        <v>230</v>
      </c>
      <c r="AO100">
        <v>0</v>
      </c>
    </row>
    <row r="101" spans="1:48" x14ac:dyDescent="0.35">
      <c r="A101" t="s">
        <v>223</v>
      </c>
      <c r="B101" t="s">
        <v>231</v>
      </c>
      <c r="C101" s="1">
        <v>44243</v>
      </c>
      <c r="D101" s="1">
        <v>44256</v>
      </c>
      <c r="E101">
        <v>1</v>
      </c>
      <c r="F101" t="s">
        <v>232</v>
      </c>
      <c r="H101" t="s">
        <v>233</v>
      </c>
      <c r="I101" t="str">
        <f>("SB 21-036")</f>
        <v>SB 21-036</v>
      </c>
      <c r="J101" t="s">
        <v>232</v>
      </c>
      <c r="L101" t="s">
        <v>233</v>
      </c>
      <c r="M101" s="1">
        <v>44243</v>
      </c>
      <c r="N101" t="s">
        <v>232</v>
      </c>
      <c r="P101" t="s">
        <v>233</v>
      </c>
      <c r="Q101" t="str">
        <f>("Introduced")</f>
        <v>Introduced</v>
      </c>
      <c r="R101" t="s">
        <v>232</v>
      </c>
      <c r="T101" t="s">
        <v>233</v>
      </c>
      <c r="U101" s="1">
        <v>44243</v>
      </c>
      <c r="V101" t="s">
        <v>232</v>
      </c>
      <c r="X101" t="s">
        <v>233</v>
      </c>
      <c r="Y101">
        <v>0</v>
      </c>
      <c r="AG101">
        <v>1</v>
      </c>
      <c r="AH101" t="s">
        <v>232</v>
      </c>
      <c r="AJ101" t="s">
        <v>233</v>
      </c>
      <c r="AK101" t="str">
        <f>("Issuance of emergency order is restricted, Duration of emergency order is limited")</f>
        <v>Issuance of emergency order is restricted, Duration of emergency order is limited</v>
      </c>
      <c r="AL101" t="s">
        <v>232</v>
      </c>
      <c r="AN101" t="s">
        <v>233</v>
      </c>
      <c r="AO101">
        <v>0</v>
      </c>
    </row>
    <row r="102" spans="1:48" x14ac:dyDescent="0.35">
      <c r="A102" t="s">
        <v>223</v>
      </c>
      <c r="B102" t="s">
        <v>228</v>
      </c>
      <c r="C102" s="1">
        <v>44257</v>
      </c>
      <c r="D102" s="1">
        <v>44701</v>
      </c>
      <c r="E102">
        <v>1</v>
      </c>
      <c r="F102" t="s">
        <v>229</v>
      </c>
      <c r="H102" t="s">
        <v>230</v>
      </c>
      <c r="I102" t="str">
        <f>("SB 21-028")</f>
        <v>SB 21-028</v>
      </c>
      <c r="J102" t="s">
        <v>229</v>
      </c>
      <c r="L102" t="s">
        <v>230</v>
      </c>
      <c r="M102" s="1">
        <v>44243</v>
      </c>
      <c r="N102" t="s">
        <v>229</v>
      </c>
      <c r="P102" t="s">
        <v>230</v>
      </c>
      <c r="Q102" t="str">
        <f>("Failed")</f>
        <v>Failed</v>
      </c>
      <c r="R102" t="s">
        <v>229</v>
      </c>
      <c r="T102" t="s">
        <v>230</v>
      </c>
      <c r="U102" s="1">
        <v>44257</v>
      </c>
      <c r="V102" t="s">
        <v>229</v>
      </c>
      <c r="X102" t="s">
        <v>230</v>
      </c>
      <c r="Y102">
        <v>0</v>
      </c>
      <c r="AG102">
        <v>1</v>
      </c>
      <c r="AH102" t="s">
        <v>229</v>
      </c>
      <c r="AJ102" t="s">
        <v>230</v>
      </c>
      <c r="AK102" t="str">
        <f>("Issuance of emergency order is restricted")</f>
        <v>Issuance of emergency order is restricted</v>
      </c>
      <c r="AL102" t="s">
        <v>229</v>
      </c>
      <c r="AN102" t="s">
        <v>230</v>
      </c>
      <c r="AO102">
        <v>0</v>
      </c>
    </row>
    <row r="103" spans="1:48" x14ac:dyDescent="0.35">
      <c r="A103" t="s">
        <v>223</v>
      </c>
      <c r="B103" t="s">
        <v>231</v>
      </c>
      <c r="C103" s="1">
        <v>44257</v>
      </c>
      <c r="D103" s="1">
        <v>44701</v>
      </c>
      <c r="E103">
        <v>1</v>
      </c>
      <c r="F103" t="s">
        <v>232</v>
      </c>
      <c r="H103" t="s">
        <v>233</v>
      </c>
      <c r="I103" t="str">
        <f>("SB 21-036")</f>
        <v>SB 21-036</v>
      </c>
      <c r="J103" t="s">
        <v>232</v>
      </c>
      <c r="L103" t="s">
        <v>233</v>
      </c>
      <c r="M103" s="1">
        <v>44243</v>
      </c>
      <c r="N103" t="s">
        <v>232</v>
      </c>
      <c r="P103" t="s">
        <v>233</v>
      </c>
      <c r="Q103" t="str">
        <f>("Failed")</f>
        <v>Failed</v>
      </c>
      <c r="R103" t="s">
        <v>232</v>
      </c>
      <c r="T103" t="s">
        <v>233</v>
      </c>
      <c r="U103" s="1">
        <v>44257</v>
      </c>
      <c r="V103" t="s">
        <v>232</v>
      </c>
      <c r="X103" t="s">
        <v>233</v>
      </c>
      <c r="Y103">
        <v>0</v>
      </c>
      <c r="AG103">
        <v>1</v>
      </c>
      <c r="AH103" t="s">
        <v>232</v>
      </c>
      <c r="AJ103" t="s">
        <v>233</v>
      </c>
      <c r="AK103" t="str">
        <f>("Issuance of emergency order is restricted, Duration of emergency order is limited")</f>
        <v>Issuance of emergency order is restricted, Duration of emergency order is limited</v>
      </c>
      <c r="AL103" t="s">
        <v>232</v>
      </c>
      <c r="AN103" t="s">
        <v>233</v>
      </c>
      <c r="AO103">
        <v>0</v>
      </c>
    </row>
    <row r="104" spans="1:48" x14ac:dyDescent="0.35">
      <c r="A104" t="s">
        <v>223</v>
      </c>
      <c r="B104" t="s">
        <v>234</v>
      </c>
      <c r="C104" s="1">
        <v>44259</v>
      </c>
      <c r="D104" s="1">
        <v>44327</v>
      </c>
      <c r="E104">
        <v>1</v>
      </c>
      <c r="F104" t="s">
        <v>235</v>
      </c>
      <c r="H104" t="s">
        <v>236</v>
      </c>
      <c r="I104" t="str">
        <f>("HB 21-1191")</f>
        <v>HB 21-1191</v>
      </c>
      <c r="J104" t="s">
        <v>237</v>
      </c>
      <c r="L104" t="s">
        <v>238</v>
      </c>
      <c r="M104" s="1">
        <v>44259</v>
      </c>
      <c r="N104" t="s">
        <v>237</v>
      </c>
      <c r="P104" t="s">
        <v>238</v>
      </c>
      <c r="Q104" t="str">
        <f>("Introduced")</f>
        <v>Introduced</v>
      </c>
      <c r="R104" t="s">
        <v>237</v>
      </c>
      <c r="T104" t="s">
        <v>238</v>
      </c>
      <c r="U104" s="1">
        <v>44259</v>
      </c>
      <c r="V104" t="s">
        <v>237</v>
      </c>
      <c r="X104" t="s">
        <v>238</v>
      </c>
      <c r="Y104">
        <v>0</v>
      </c>
      <c r="AG104">
        <v>1</v>
      </c>
      <c r="AH104" t="s">
        <v>235</v>
      </c>
      <c r="AJ104" t="s">
        <v>236</v>
      </c>
      <c r="AK104" t="str">
        <f>("Scope of emergency order is restricted")</f>
        <v>Scope of emergency order is restricted</v>
      </c>
      <c r="AL104" t="s">
        <v>235</v>
      </c>
      <c r="AN104" t="s">
        <v>236</v>
      </c>
      <c r="AO104">
        <v>0</v>
      </c>
    </row>
    <row r="105" spans="1:48" x14ac:dyDescent="0.35">
      <c r="A105" t="s">
        <v>223</v>
      </c>
      <c r="B105" t="s">
        <v>224</v>
      </c>
      <c r="C105" s="1">
        <v>44260</v>
      </c>
      <c r="D105" s="1">
        <v>44701</v>
      </c>
      <c r="E105">
        <v>1</v>
      </c>
      <c r="F105" t="s">
        <v>225</v>
      </c>
      <c r="H105" t="s">
        <v>226</v>
      </c>
      <c r="I105" t="str">
        <f>("HB 21-1032")</f>
        <v>HB 21-1032</v>
      </c>
      <c r="J105" t="s">
        <v>225</v>
      </c>
      <c r="L105" t="s">
        <v>226</v>
      </c>
      <c r="M105" s="1">
        <v>44243</v>
      </c>
      <c r="N105" t="s">
        <v>225</v>
      </c>
      <c r="P105" t="s">
        <v>226</v>
      </c>
      <c r="Q105" t="str">
        <f>("Failed")</f>
        <v>Failed</v>
      </c>
      <c r="R105" t="s">
        <v>225</v>
      </c>
      <c r="T105" t="s">
        <v>226</v>
      </c>
      <c r="U105" s="1">
        <v>44260</v>
      </c>
      <c r="V105" t="s">
        <v>225</v>
      </c>
      <c r="X105" t="s">
        <v>226</v>
      </c>
      <c r="Y105">
        <v>1</v>
      </c>
      <c r="Z105" t="s">
        <v>225</v>
      </c>
      <c r="AB105" t="s">
        <v>226</v>
      </c>
      <c r="AC105" t="str">
        <f>("Termination by another entity, Local override of state orders")</f>
        <v>Termination by another entity, Local override of state orders</v>
      </c>
      <c r="AD105" t="s">
        <v>225</v>
      </c>
      <c r="AE105" t="s">
        <v>239</v>
      </c>
      <c r="AF105" t="s">
        <v>226</v>
      </c>
      <c r="AG105">
        <v>0</v>
      </c>
      <c r="AO105">
        <v>0</v>
      </c>
    </row>
    <row r="106" spans="1:48" x14ac:dyDescent="0.35">
      <c r="A106" t="s">
        <v>223</v>
      </c>
      <c r="B106" t="s">
        <v>234</v>
      </c>
      <c r="C106" s="1">
        <v>44328</v>
      </c>
      <c r="D106" s="1">
        <v>44701</v>
      </c>
      <c r="E106">
        <v>1</v>
      </c>
      <c r="F106" t="s">
        <v>235</v>
      </c>
      <c r="H106" t="s">
        <v>236</v>
      </c>
      <c r="I106" t="str">
        <f>("HB 21-1191")</f>
        <v>HB 21-1191</v>
      </c>
      <c r="J106" t="s">
        <v>237</v>
      </c>
      <c r="L106" t="s">
        <v>238</v>
      </c>
      <c r="M106" s="1">
        <v>44259</v>
      </c>
      <c r="N106" t="s">
        <v>237</v>
      </c>
      <c r="P106" t="s">
        <v>238</v>
      </c>
      <c r="Q106" t="str">
        <f>("Failed")</f>
        <v>Failed</v>
      </c>
      <c r="R106" t="s">
        <v>237</v>
      </c>
      <c r="T106" t="s">
        <v>238</v>
      </c>
      <c r="U106" s="1">
        <v>44328</v>
      </c>
      <c r="V106" t="s">
        <v>237</v>
      </c>
      <c r="X106" t="s">
        <v>238</v>
      </c>
      <c r="Y106">
        <v>0</v>
      </c>
      <c r="AG106">
        <v>1</v>
      </c>
      <c r="AH106" t="s">
        <v>235</v>
      </c>
      <c r="AJ106" t="s">
        <v>236</v>
      </c>
      <c r="AK106" t="str">
        <f>("Scope of emergency order is restricted")</f>
        <v>Scope of emergency order is restricted</v>
      </c>
      <c r="AL106" t="s">
        <v>235</v>
      </c>
      <c r="AN106" t="s">
        <v>236</v>
      </c>
      <c r="AO106">
        <v>0</v>
      </c>
    </row>
    <row r="107" spans="1:48" x14ac:dyDescent="0.35">
      <c r="A107" t="s">
        <v>223</v>
      </c>
      <c r="B107" t="s">
        <v>240</v>
      </c>
      <c r="C107" s="1">
        <v>44596</v>
      </c>
      <c r="D107" s="1">
        <v>44621</v>
      </c>
      <c r="E107">
        <v>1</v>
      </c>
      <c r="F107" t="s">
        <v>241</v>
      </c>
      <c r="G107" t="s">
        <v>242</v>
      </c>
      <c r="H107" t="s">
        <v>243</v>
      </c>
      <c r="I107" t="str">
        <f>("House Bill 22-1144")</f>
        <v>House Bill 22-1144</v>
      </c>
      <c r="J107" t="s">
        <v>241</v>
      </c>
      <c r="L107" t="s">
        <v>243</v>
      </c>
      <c r="M107" s="1">
        <v>44596</v>
      </c>
      <c r="N107" t="s">
        <v>241</v>
      </c>
      <c r="P107" t="s">
        <v>243</v>
      </c>
      <c r="Q107" t="str">
        <f>("Introduced")</f>
        <v>Introduced</v>
      </c>
      <c r="R107" t="s">
        <v>241</v>
      </c>
      <c r="T107" t="s">
        <v>243</v>
      </c>
      <c r="U107" s="1">
        <v>44596</v>
      </c>
      <c r="V107" t="s">
        <v>241</v>
      </c>
      <c r="X107" t="s">
        <v>243</v>
      </c>
      <c r="Y107">
        <v>0</v>
      </c>
      <c r="AG107">
        <v>1</v>
      </c>
      <c r="AH107" t="s">
        <v>241</v>
      </c>
      <c r="AJ107" t="s">
        <v>243</v>
      </c>
      <c r="AK107" t="str">
        <f>("Scope of emergency order is restricted")</f>
        <v>Scope of emergency order is restricted</v>
      </c>
      <c r="AL107" t="s">
        <v>241</v>
      </c>
      <c r="AN107" t="s">
        <v>243</v>
      </c>
      <c r="AO107">
        <v>0</v>
      </c>
    </row>
    <row r="108" spans="1:48" x14ac:dyDescent="0.35">
      <c r="A108" t="s">
        <v>223</v>
      </c>
      <c r="B108" t="s">
        <v>244</v>
      </c>
      <c r="C108" s="1">
        <v>44607</v>
      </c>
      <c r="D108" s="1">
        <v>44647</v>
      </c>
      <c r="E108">
        <v>1</v>
      </c>
      <c r="F108" t="s">
        <v>245</v>
      </c>
      <c r="G108" t="s">
        <v>246</v>
      </c>
      <c r="H108" t="s">
        <v>247</v>
      </c>
      <c r="I108" t="str">
        <f>("HB 22-1238")</f>
        <v>HB 22-1238</v>
      </c>
      <c r="J108" t="s">
        <v>245</v>
      </c>
      <c r="L108" t="s">
        <v>247</v>
      </c>
      <c r="M108" s="1">
        <v>44607</v>
      </c>
      <c r="N108" t="s">
        <v>245</v>
      </c>
      <c r="P108" t="s">
        <v>247</v>
      </c>
      <c r="Q108" t="str">
        <f>("Introduced")</f>
        <v>Introduced</v>
      </c>
      <c r="R108" t="s">
        <v>245</v>
      </c>
      <c r="T108" t="s">
        <v>247</v>
      </c>
      <c r="U108" s="1">
        <v>44607</v>
      </c>
      <c r="V108" t="s">
        <v>245</v>
      </c>
      <c r="X108" t="s">
        <v>247</v>
      </c>
      <c r="Y108">
        <v>1</v>
      </c>
      <c r="Z108" t="s">
        <v>248</v>
      </c>
      <c r="AB108" t="s">
        <v>249</v>
      </c>
      <c r="AC108" t="str">
        <f>("Duration of emergency order is limited")</f>
        <v>Duration of emergency order is limited</v>
      </c>
      <c r="AD108" t="s">
        <v>245</v>
      </c>
      <c r="AF108" t="s">
        <v>247</v>
      </c>
      <c r="AG108">
        <v>1</v>
      </c>
      <c r="AH108" t="s">
        <v>245</v>
      </c>
      <c r="AJ108" t="s">
        <v>247</v>
      </c>
      <c r="AK108" t="str">
        <f>("Issuance of emergency order is restricted, Duration of emergency order is limited, Termination by legislature")</f>
        <v>Issuance of emergency order is restricted, Duration of emergency order is limited, Termination by legislature</v>
      </c>
      <c r="AL108" t="s">
        <v>245</v>
      </c>
      <c r="AN108" t="s">
        <v>247</v>
      </c>
      <c r="AO108">
        <v>1</v>
      </c>
      <c r="AP108" t="s">
        <v>245</v>
      </c>
      <c r="AR108" t="s">
        <v>247</v>
      </c>
      <c r="AS108" t="str">
        <f>("Issuance of emergency order is restricted, Duration of emergency order is limited")</f>
        <v>Issuance of emergency order is restricted, Duration of emergency order is limited</v>
      </c>
      <c r="AT108" t="s">
        <v>245</v>
      </c>
      <c r="AV108" t="s">
        <v>247</v>
      </c>
    </row>
    <row r="109" spans="1:48" x14ac:dyDescent="0.35">
      <c r="A109" t="s">
        <v>223</v>
      </c>
      <c r="B109" t="s">
        <v>240</v>
      </c>
      <c r="C109" s="1">
        <v>44622</v>
      </c>
      <c r="D109" s="1">
        <v>44701</v>
      </c>
      <c r="E109">
        <v>1</v>
      </c>
      <c r="F109" t="s">
        <v>241</v>
      </c>
      <c r="G109" t="s">
        <v>242</v>
      </c>
      <c r="H109" t="s">
        <v>243</v>
      </c>
      <c r="I109" t="str">
        <f>("House Bill 22-1144")</f>
        <v>House Bill 22-1144</v>
      </c>
      <c r="J109" t="s">
        <v>241</v>
      </c>
      <c r="L109" t="s">
        <v>243</v>
      </c>
      <c r="M109" s="1">
        <v>44596</v>
      </c>
      <c r="N109" t="s">
        <v>241</v>
      </c>
      <c r="P109" t="s">
        <v>243</v>
      </c>
      <c r="Q109" t="str">
        <f>("Failed")</f>
        <v>Failed</v>
      </c>
      <c r="R109" t="s">
        <v>241</v>
      </c>
      <c r="T109" t="s">
        <v>243</v>
      </c>
      <c r="U109" s="1">
        <v>44622</v>
      </c>
      <c r="V109" t="s">
        <v>241</v>
      </c>
      <c r="X109" t="s">
        <v>243</v>
      </c>
      <c r="Y109">
        <v>0</v>
      </c>
      <c r="AG109">
        <v>1</v>
      </c>
      <c r="AH109" t="s">
        <v>241</v>
      </c>
      <c r="AJ109" t="s">
        <v>243</v>
      </c>
      <c r="AK109" t="str">
        <f>("Scope of emergency order is restricted")</f>
        <v>Scope of emergency order is restricted</v>
      </c>
      <c r="AL109" t="s">
        <v>241</v>
      </c>
      <c r="AN109" t="s">
        <v>243</v>
      </c>
      <c r="AO109">
        <v>0</v>
      </c>
    </row>
    <row r="110" spans="1:48" x14ac:dyDescent="0.35">
      <c r="A110" t="s">
        <v>223</v>
      </c>
      <c r="B110" t="s">
        <v>244</v>
      </c>
      <c r="C110" s="1">
        <v>44648</v>
      </c>
      <c r="D110" s="1">
        <v>44701</v>
      </c>
      <c r="E110">
        <v>1</v>
      </c>
      <c r="F110" t="s">
        <v>245</v>
      </c>
      <c r="G110" t="s">
        <v>246</v>
      </c>
      <c r="H110" t="s">
        <v>247</v>
      </c>
      <c r="I110" t="str">
        <f>("HB 22-1238")</f>
        <v>HB 22-1238</v>
      </c>
      <c r="J110" t="s">
        <v>245</v>
      </c>
      <c r="L110" t="s">
        <v>247</v>
      </c>
      <c r="M110" s="1">
        <v>44607</v>
      </c>
      <c r="N110" t="s">
        <v>245</v>
      </c>
      <c r="P110" t="s">
        <v>247</v>
      </c>
      <c r="Q110" t="str">
        <f>("Failed")</f>
        <v>Failed</v>
      </c>
      <c r="R110" t="s">
        <v>245</v>
      </c>
      <c r="T110" t="s">
        <v>247</v>
      </c>
      <c r="U110" s="1">
        <v>44648</v>
      </c>
      <c r="V110" t="s">
        <v>245</v>
      </c>
      <c r="X110" t="s">
        <v>247</v>
      </c>
      <c r="Y110">
        <v>1</v>
      </c>
      <c r="Z110" t="s">
        <v>248</v>
      </c>
      <c r="AB110" t="s">
        <v>249</v>
      </c>
      <c r="AC110" t="str">
        <f>("Duration of emergency order is limited")</f>
        <v>Duration of emergency order is limited</v>
      </c>
      <c r="AD110" t="s">
        <v>245</v>
      </c>
      <c r="AF110" t="s">
        <v>247</v>
      </c>
      <c r="AG110">
        <v>1</v>
      </c>
      <c r="AH110" t="s">
        <v>245</v>
      </c>
      <c r="AJ110" t="s">
        <v>247</v>
      </c>
      <c r="AK110" t="str">
        <f>("Issuance of emergency order is restricted, Duration of emergency order is limited, Termination by legislature")</f>
        <v>Issuance of emergency order is restricted, Duration of emergency order is limited, Termination by legislature</v>
      </c>
      <c r="AL110" t="s">
        <v>245</v>
      </c>
      <c r="AN110" t="s">
        <v>247</v>
      </c>
      <c r="AO110">
        <v>1</v>
      </c>
      <c r="AP110" t="s">
        <v>245</v>
      </c>
      <c r="AR110" t="s">
        <v>247</v>
      </c>
      <c r="AS110" t="str">
        <f>("Issuance of emergency order is restricted, Duration of emergency order is limited")</f>
        <v>Issuance of emergency order is restricted, Duration of emergency order is limited</v>
      </c>
      <c r="AT110" t="s">
        <v>245</v>
      </c>
      <c r="AV110" t="s">
        <v>247</v>
      </c>
    </row>
    <row r="111" spans="1:48" x14ac:dyDescent="0.35">
      <c r="A111" t="s">
        <v>250</v>
      </c>
      <c r="B111" t="s">
        <v>48</v>
      </c>
      <c r="C111" s="1">
        <v>44197</v>
      </c>
      <c r="D111" s="1">
        <v>44203</v>
      </c>
      <c r="E111">
        <v>0</v>
      </c>
      <c r="I111" t="str">
        <f>("")</f>
        <v/>
      </c>
    </row>
    <row r="112" spans="1:48" x14ac:dyDescent="0.35">
      <c r="A112" t="s">
        <v>250</v>
      </c>
      <c r="B112" t="s">
        <v>251</v>
      </c>
      <c r="C112" s="1">
        <v>44204</v>
      </c>
      <c r="D112" s="1">
        <v>44465</v>
      </c>
      <c r="E112">
        <v>1</v>
      </c>
      <c r="F112" t="s">
        <v>251</v>
      </c>
      <c r="H112" t="s">
        <v>252</v>
      </c>
      <c r="I112" t="str">
        <f>("HB 5022")</f>
        <v>HB 5022</v>
      </c>
      <c r="J112" t="s">
        <v>251</v>
      </c>
      <c r="L112" t="s">
        <v>252</v>
      </c>
      <c r="M112" s="1">
        <v>44204</v>
      </c>
      <c r="N112" t="s">
        <v>251</v>
      </c>
      <c r="P112" t="s">
        <v>252</v>
      </c>
      <c r="Q112" t="str">
        <f t="shared" ref="Q112:Q120" si="5">("Introduced")</f>
        <v>Introduced</v>
      </c>
      <c r="R112" t="s">
        <v>251</v>
      </c>
      <c r="T112" t="s">
        <v>252</v>
      </c>
      <c r="U112" s="1">
        <v>44204</v>
      </c>
      <c r="V112" t="s">
        <v>251</v>
      </c>
      <c r="X112" t="s">
        <v>252</v>
      </c>
      <c r="Y112">
        <v>1</v>
      </c>
      <c r="Z112" t="s">
        <v>251</v>
      </c>
      <c r="AB112" t="s">
        <v>252</v>
      </c>
      <c r="AC112" t="str">
        <f>("Duration of emergency order is limited")</f>
        <v>Duration of emergency order is limited</v>
      </c>
      <c r="AD112" t="s">
        <v>251</v>
      </c>
      <c r="AF112" t="s">
        <v>252</v>
      </c>
      <c r="AG112">
        <v>0</v>
      </c>
      <c r="AO112">
        <v>0</v>
      </c>
    </row>
    <row r="113" spans="1:48" x14ac:dyDescent="0.35">
      <c r="A113" t="s">
        <v>250</v>
      </c>
      <c r="B113" t="s">
        <v>253</v>
      </c>
      <c r="C113" s="1">
        <v>44207</v>
      </c>
      <c r="D113" s="1">
        <v>44465</v>
      </c>
      <c r="E113">
        <v>1</v>
      </c>
      <c r="F113" t="s">
        <v>253</v>
      </c>
      <c r="H113" t="s">
        <v>254</v>
      </c>
      <c r="I113" t="str">
        <f>("HB 5077")</f>
        <v>HB 5077</v>
      </c>
      <c r="J113" t="s">
        <v>253</v>
      </c>
      <c r="L113" t="s">
        <v>254</v>
      </c>
      <c r="M113" s="1">
        <v>44207</v>
      </c>
      <c r="N113" t="s">
        <v>253</v>
      </c>
      <c r="P113" t="s">
        <v>254</v>
      </c>
      <c r="Q113" t="str">
        <f t="shared" si="5"/>
        <v>Introduced</v>
      </c>
      <c r="R113" t="s">
        <v>253</v>
      </c>
      <c r="T113" t="s">
        <v>254</v>
      </c>
      <c r="U113" s="1">
        <v>44218</v>
      </c>
      <c r="V113" t="s">
        <v>253</v>
      </c>
      <c r="X113" t="s">
        <v>254</v>
      </c>
      <c r="Y113">
        <v>1</v>
      </c>
      <c r="Z113" t="s">
        <v>253</v>
      </c>
      <c r="AB113" t="s">
        <v>254</v>
      </c>
      <c r="AC113" t="str">
        <f>("Scope of emergency order is restricted")</f>
        <v>Scope of emergency order is restricted</v>
      </c>
      <c r="AD113" t="s">
        <v>253</v>
      </c>
      <c r="AF113" t="s">
        <v>254</v>
      </c>
      <c r="AG113">
        <v>0</v>
      </c>
      <c r="AO113">
        <v>1</v>
      </c>
      <c r="AP113" t="s">
        <v>253</v>
      </c>
      <c r="AR113" t="s">
        <v>254</v>
      </c>
      <c r="AS113" t="str">
        <f>("Scope of emergency order is restricted")</f>
        <v>Scope of emergency order is restricted</v>
      </c>
      <c r="AT113" t="s">
        <v>253</v>
      </c>
      <c r="AV113" t="s">
        <v>254</v>
      </c>
    </row>
    <row r="114" spans="1:48" x14ac:dyDescent="0.35">
      <c r="A114" t="s">
        <v>250</v>
      </c>
      <c r="B114" t="s">
        <v>255</v>
      </c>
      <c r="C114" s="1">
        <v>44208</v>
      </c>
      <c r="D114" s="1">
        <v>44465</v>
      </c>
      <c r="E114">
        <v>1</v>
      </c>
      <c r="F114" t="s">
        <v>255</v>
      </c>
      <c r="H114" t="s">
        <v>256</v>
      </c>
      <c r="I114" t="str">
        <f>("HB 5103")</f>
        <v>HB 5103</v>
      </c>
      <c r="J114" t="s">
        <v>255</v>
      </c>
      <c r="L114" t="s">
        <v>256</v>
      </c>
      <c r="M114" s="1">
        <v>44208</v>
      </c>
      <c r="N114" t="s">
        <v>255</v>
      </c>
      <c r="P114" t="s">
        <v>256</v>
      </c>
      <c r="Q114" t="str">
        <f t="shared" si="5"/>
        <v>Introduced</v>
      </c>
      <c r="R114" t="s">
        <v>255</v>
      </c>
      <c r="T114" t="s">
        <v>256</v>
      </c>
      <c r="U114" s="1">
        <v>44208</v>
      </c>
      <c r="V114" t="s">
        <v>255</v>
      </c>
      <c r="X114" t="s">
        <v>256</v>
      </c>
      <c r="Y114">
        <v>1</v>
      </c>
      <c r="Z114" t="s">
        <v>255</v>
      </c>
      <c r="AB114" t="s">
        <v>256</v>
      </c>
      <c r="AC114" t="str">
        <f>("Issuance of emergency order is restricted, Duration of emergency order is limited")</f>
        <v>Issuance of emergency order is restricted, Duration of emergency order is limited</v>
      </c>
      <c r="AD114" t="s">
        <v>255</v>
      </c>
      <c r="AF114" t="s">
        <v>256</v>
      </c>
      <c r="AG114">
        <v>0</v>
      </c>
      <c r="AO114">
        <v>0</v>
      </c>
    </row>
    <row r="115" spans="1:48" x14ac:dyDescent="0.35">
      <c r="A115" t="s">
        <v>250</v>
      </c>
      <c r="B115" t="s">
        <v>257</v>
      </c>
      <c r="C115" s="1">
        <v>44208</v>
      </c>
      <c r="D115" s="1">
        <v>44465</v>
      </c>
      <c r="E115">
        <v>1</v>
      </c>
      <c r="F115" t="s">
        <v>257</v>
      </c>
      <c r="H115" t="s">
        <v>258</v>
      </c>
      <c r="I115" t="str">
        <f>("SB 74")</f>
        <v>SB 74</v>
      </c>
      <c r="J115" t="s">
        <v>257</v>
      </c>
      <c r="L115" t="s">
        <v>258</v>
      </c>
      <c r="M115" s="1">
        <v>44208</v>
      </c>
      <c r="N115" t="s">
        <v>257</v>
      </c>
      <c r="P115" t="s">
        <v>258</v>
      </c>
      <c r="Q115" t="str">
        <f t="shared" si="5"/>
        <v>Introduced</v>
      </c>
      <c r="R115" t="s">
        <v>257</v>
      </c>
      <c r="T115" t="s">
        <v>258</v>
      </c>
      <c r="U115" s="1">
        <v>44208</v>
      </c>
      <c r="V115" t="s">
        <v>257</v>
      </c>
      <c r="X115" t="s">
        <v>258</v>
      </c>
      <c r="Y115">
        <v>1</v>
      </c>
      <c r="Z115" t="s">
        <v>257</v>
      </c>
      <c r="AB115" t="s">
        <v>258</v>
      </c>
      <c r="AC115" t="str">
        <f>("Termination by legislature")</f>
        <v>Termination by legislature</v>
      </c>
      <c r="AD115" t="s">
        <v>257</v>
      </c>
      <c r="AF115" t="s">
        <v>258</v>
      </c>
      <c r="AG115">
        <v>0</v>
      </c>
      <c r="AO115">
        <v>0</v>
      </c>
    </row>
    <row r="116" spans="1:48" x14ac:dyDescent="0.35">
      <c r="A116" t="s">
        <v>250</v>
      </c>
      <c r="B116" t="s">
        <v>259</v>
      </c>
      <c r="C116" s="1">
        <v>44221</v>
      </c>
      <c r="D116" s="1">
        <v>44465</v>
      </c>
      <c r="E116">
        <v>1</v>
      </c>
      <c r="F116" t="s">
        <v>260</v>
      </c>
      <c r="H116" t="s">
        <v>261</v>
      </c>
      <c r="I116" t="str">
        <f>("SB 301")</f>
        <v>SB 301</v>
      </c>
      <c r="J116" t="s">
        <v>260</v>
      </c>
      <c r="L116" t="s">
        <v>261</v>
      </c>
      <c r="M116" s="1">
        <v>44221</v>
      </c>
      <c r="N116" t="s">
        <v>260</v>
      </c>
      <c r="P116" t="s">
        <v>261</v>
      </c>
      <c r="Q116" t="str">
        <f t="shared" si="5"/>
        <v>Introduced</v>
      </c>
      <c r="R116" t="s">
        <v>260</v>
      </c>
      <c r="T116" t="s">
        <v>261</v>
      </c>
      <c r="U116" s="1">
        <v>44274</v>
      </c>
      <c r="V116" t="s">
        <v>260</v>
      </c>
      <c r="X116" t="s">
        <v>261</v>
      </c>
      <c r="Y116">
        <v>1</v>
      </c>
      <c r="Z116" t="s">
        <v>260</v>
      </c>
      <c r="AB116" t="s">
        <v>261</v>
      </c>
      <c r="AC116" t="str">
        <f>("Issuance of emergency order is restricted")</f>
        <v>Issuance of emergency order is restricted</v>
      </c>
      <c r="AD116" t="s">
        <v>260</v>
      </c>
      <c r="AF116" t="s">
        <v>261</v>
      </c>
      <c r="AG116">
        <v>0</v>
      </c>
      <c r="AO116">
        <v>0</v>
      </c>
    </row>
    <row r="117" spans="1:48" x14ac:dyDescent="0.35">
      <c r="A117" t="s">
        <v>250</v>
      </c>
      <c r="B117" t="s">
        <v>262</v>
      </c>
      <c r="C117" s="1">
        <v>44223</v>
      </c>
      <c r="D117" s="1">
        <v>44326</v>
      </c>
      <c r="E117">
        <v>1</v>
      </c>
      <c r="F117" t="s">
        <v>262</v>
      </c>
      <c r="H117" t="s">
        <v>263</v>
      </c>
      <c r="I117" t="str">
        <f>("HB 5653")</f>
        <v>HB 5653</v>
      </c>
      <c r="J117" t="s">
        <v>262</v>
      </c>
      <c r="L117" t="s">
        <v>263</v>
      </c>
      <c r="M117" s="1">
        <v>44223</v>
      </c>
      <c r="N117" t="s">
        <v>262</v>
      </c>
      <c r="P117" t="s">
        <v>263</v>
      </c>
      <c r="Q117" t="str">
        <f t="shared" si="5"/>
        <v>Introduced</v>
      </c>
      <c r="R117" t="s">
        <v>262</v>
      </c>
      <c r="T117" t="s">
        <v>263</v>
      </c>
      <c r="U117" s="1">
        <v>44308</v>
      </c>
      <c r="V117" t="s">
        <v>262</v>
      </c>
      <c r="X117" t="s">
        <v>263</v>
      </c>
      <c r="Y117">
        <v>1</v>
      </c>
      <c r="Z117" t="s">
        <v>262</v>
      </c>
      <c r="AB117" t="s">
        <v>263</v>
      </c>
      <c r="AC117" t="str">
        <f>("Issuance of emergency order is restricted, Duration of emergency order is limited, Termination by legislature")</f>
        <v>Issuance of emergency order is restricted, Duration of emergency order is limited, Termination by legislature</v>
      </c>
      <c r="AD117" t="s">
        <v>262</v>
      </c>
      <c r="AF117" t="s">
        <v>263</v>
      </c>
      <c r="AG117">
        <v>1</v>
      </c>
      <c r="AH117" t="s">
        <v>262</v>
      </c>
      <c r="AJ117" t="s">
        <v>263</v>
      </c>
      <c r="AK117" t="str">
        <f>("Termination by legislature")</f>
        <v>Termination by legislature</v>
      </c>
      <c r="AL117" t="s">
        <v>262</v>
      </c>
      <c r="AN117" t="s">
        <v>263</v>
      </c>
      <c r="AO117">
        <v>1</v>
      </c>
      <c r="AP117" t="s">
        <v>262</v>
      </c>
      <c r="AR117" t="s">
        <v>263</v>
      </c>
      <c r="AS117" t="str">
        <f>("Termination by legislature")</f>
        <v>Termination by legislature</v>
      </c>
      <c r="AT117" t="s">
        <v>262</v>
      </c>
      <c r="AV117" t="s">
        <v>263</v>
      </c>
    </row>
    <row r="118" spans="1:48" x14ac:dyDescent="0.35">
      <c r="A118" t="s">
        <v>250</v>
      </c>
      <c r="B118" t="s">
        <v>264</v>
      </c>
      <c r="C118" s="1">
        <v>44224</v>
      </c>
      <c r="D118" s="1">
        <v>44465</v>
      </c>
      <c r="E118">
        <v>1</v>
      </c>
      <c r="F118" t="s">
        <v>264</v>
      </c>
      <c r="H118" t="s">
        <v>265</v>
      </c>
      <c r="I118" t="str">
        <f>("HB 5759")</f>
        <v>HB 5759</v>
      </c>
      <c r="J118" t="s">
        <v>264</v>
      </c>
      <c r="L118" t="s">
        <v>265</v>
      </c>
      <c r="M118" s="1">
        <v>44224</v>
      </c>
      <c r="N118" t="s">
        <v>264</v>
      </c>
      <c r="P118" t="s">
        <v>265</v>
      </c>
      <c r="Q118" t="str">
        <f t="shared" si="5"/>
        <v>Introduced</v>
      </c>
      <c r="R118" t="s">
        <v>264</v>
      </c>
      <c r="T118" t="s">
        <v>265</v>
      </c>
      <c r="U118" s="1">
        <v>44293</v>
      </c>
      <c r="V118" t="s">
        <v>264</v>
      </c>
      <c r="X118" t="s">
        <v>265</v>
      </c>
      <c r="Y118">
        <v>1</v>
      </c>
      <c r="Z118" t="s">
        <v>264</v>
      </c>
      <c r="AB118" t="s">
        <v>265</v>
      </c>
      <c r="AC118" t="str">
        <f>("Issuance of emergency order is restricted")</f>
        <v>Issuance of emergency order is restricted</v>
      </c>
      <c r="AD118" t="s">
        <v>264</v>
      </c>
      <c r="AF118" t="s">
        <v>265</v>
      </c>
      <c r="AG118">
        <v>0</v>
      </c>
      <c r="AO118">
        <v>0</v>
      </c>
    </row>
    <row r="119" spans="1:48" x14ac:dyDescent="0.35">
      <c r="A119" t="s">
        <v>250</v>
      </c>
      <c r="B119" t="s">
        <v>266</v>
      </c>
      <c r="C119" s="1">
        <v>44225</v>
      </c>
      <c r="D119" s="1">
        <v>44465</v>
      </c>
      <c r="E119">
        <v>1</v>
      </c>
      <c r="F119" t="s">
        <v>267</v>
      </c>
      <c r="H119" t="s">
        <v>268</v>
      </c>
      <c r="I119" t="str">
        <f>("SB 750")</f>
        <v>SB 750</v>
      </c>
      <c r="J119" t="s">
        <v>267</v>
      </c>
      <c r="L119" t="s">
        <v>268</v>
      </c>
      <c r="M119" s="1">
        <v>44225</v>
      </c>
      <c r="N119" t="s">
        <v>267</v>
      </c>
      <c r="P119" t="s">
        <v>268</v>
      </c>
      <c r="Q119" t="str">
        <f t="shared" si="5"/>
        <v>Introduced</v>
      </c>
      <c r="R119" t="s">
        <v>267</v>
      </c>
      <c r="T119" t="s">
        <v>268</v>
      </c>
      <c r="U119" s="1">
        <v>44225</v>
      </c>
      <c r="V119" t="s">
        <v>267</v>
      </c>
      <c r="X119" t="s">
        <v>268</v>
      </c>
      <c r="Y119">
        <v>1</v>
      </c>
      <c r="Z119" t="s">
        <v>267</v>
      </c>
      <c r="AB119" t="s">
        <v>268</v>
      </c>
      <c r="AC119" t="str">
        <f>("Issuance of emergency order is restricted, Duration of emergency order is limited")</f>
        <v>Issuance of emergency order is restricted, Duration of emergency order is limited</v>
      </c>
      <c r="AD119" t="s">
        <v>267</v>
      </c>
      <c r="AF119" t="s">
        <v>268</v>
      </c>
      <c r="AG119">
        <v>0</v>
      </c>
      <c r="AO119">
        <v>0</v>
      </c>
    </row>
    <row r="120" spans="1:48" x14ac:dyDescent="0.35">
      <c r="A120" t="s">
        <v>250</v>
      </c>
      <c r="B120" t="s">
        <v>269</v>
      </c>
      <c r="C120" s="1">
        <v>44225</v>
      </c>
      <c r="D120" s="1">
        <v>44465</v>
      </c>
      <c r="E120">
        <v>1</v>
      </c>
      <c r="F120" t="s">
        <v>269</v>
      </c>
      <c r="H120" t="s">
        <v>270</v>
      </c>
      <c r="I120" t="str">
        <f>("SB 751")</f>
        <v>SB 751</v>
      </c>
      <c r="J120" t="s">
        <v>269</v>
      </c>
      <c r="L120" t="s">
        <v>270</v>
      </c>
      <c r="M120" s="1">
        <v>44225</v>
      </c>
      <c r="N120" t="s">
        <v>269</v>
      </c>
      <c r="P120" t="s">
        <v>270</v>
      </c>
      <c r="Q120" t="str">
        <f t="shared" si="5"/>
        <v>Introduced</v>
      </c>
      <c r="R120" t="s">
        <v>269</v>
      </c>
      <c r="T120" t="s">
        <v>270</v>
      </c>
      <c r="U120" s="1">
        <v>44225</v>
      </c>
      <c r="V120" t="s">
        <v>269</v>
      </c>
      <c r="X120" t="s">
        <v>270</v>
      </c>
      <c r="Y120">
        <v>1</v>
      </c>
      <c r="Z120" t="s">
        <v>269</v>
      </c>
      <c r="AB120" t="s">
        <v>270</v>
      </c>
      <c r="AC120" t="str">
        <f>("Issuance of emergency order is restricted")</f>
        <v>Issuance of emergency order is restricted</v>
      </c>
      <c r="AD120" t="s">
        <v>269</v>
      </c>
      <c r="AF120" t="s">
        <v>270</v>
      </c>
      <c r="AG120">
        <v>0</v>
      </c>
      <c r="AO120">
        <v>0</v>
      </c>
    </row>
    <row r="121" spans="1:48" x14ac:dyDescent="0.35">
      <c r="A121" t="s">
        <v>250</v>
      </c>
      <c r="B121" t="s">
        <v>262</v>
      </c>
      <c r="C121" s="1">
        <v>44327</v>
      </c>
      <c r="D121" s="1">
        <v>44328</v>
      </c>
      <c r="E121">
        <v>1</v>
      </c>
      <c r="F121" t="s">
        <v>262</v>
      </c>
      <c r="H121" t="s">
        <v>271</v>
      </c>
      <c r="I121" t="str">
        <f>("HB 5653")</f>
        <v>HB 5653</v>
      </c>
      <c r="J121" t="s">
        <v>262</v>
      </c>
      <c r="L121" t="s">
        <v>271</v>
      </c>
      <c r="M121" s="1">
        <v>44223</v>
      </c>
      <c r="N121" t="s">
        <v>262</v>
      </c>
      <c r="P121" t="s">
        <v>271</v>
      </c>
      <c r="Q121" t="str">
        <f>("Passed First Chamber")</f>
        <v>Passed First Chamber</v>
      </c>
      <c r="R121" t="s">
        <v>262</v>
      </c>
      <c r="T121" t="s">
        <v>271</v>
      </c>
      <c r="U121" s="1">
        <v>44328</v>
      </c>
      <c r="V121" t="s">
        <v>262</v>
      </c>
      <c r="X121" t="s">
        <v>271</v>
      </c>
      <c r="Y121">
        <v>1</v>
      </c>
      <c r="Z121" t="s">
        <v>262</v>
      </c>
      <c r="AB121" t="s">
        <v>271</v>
      </c>
      <c r="AC121" t="str">
        <f>("Issuance of emergency order is restricted, Duration of emergency order is limited, Termination by legislature")</f>
        <v>Issuance of emergency order is restricted, Duration of emergency order is limited, Termination by legislature</v>
      </c>
      <c r="AD121" t="s">
        <v>262</v>
      </c>
      <c r="AF121" t="s">
        <v>271</v>
      </c>
      <c r="AG121">
        <v>1</v>
      </c>
      <c r="AH121" t="s">
        <v>262</v>
      </c>
      <c r="AJ121" t="s">
        <v>271</v>
      </c>
      <c r="AK121" t="str">
        <f>("Termination by legislature")</f>
        <v>Termination by legislature</v>
      </c>
      <c r="AL121" t="s">
        <v>262</v>
      </c>
      <c r="AN121" t="s">
        <v>271</v>
      </c>
      <c r="AO121">
        <v>1</v>
      </c>
      <c r="AP121" t="s">
        <v>262</v>
      </c>
      <c r="AR121" t="s">
        <v>271</v>
      </c>
      <c r="AS121" t="str">
        <f>("Termination by legislature")</f>
        <v>Termination by legislature</v>
      </c>
      <c r="AT121" t="s">
        <v>262</v>
      </c>
      <c r="AV121" t="s">
        <v>271</v>
      </c>
    </row>
    <row r="122" spans="1:48" x14ac:dyDescent="0.35">
      <c r="A122" t="s">
        <v>250</v>
      </c>
      <c r="B122" t="s">
        <v>262</v>
      </c>
      <c r="C122" s="1">
        <v>44329</v>
      </c>
      <c r="D122" s="1">
        <v>44332</v>
      </c>
      <c r="E122">
        <v>1</v>
      </c>
      <c r="F122" t="s">
        <v>262</v>
      </c>
      <c r="H122" t="s">
        <v>272</v>
      </c>
      <c r="I122" t="str">
        <f>("HB 5653")</f>
        <v>HB 5653</v>
      </c>
      <c r="J122" t="s">
        <v>262</v>
      </c>
      <c r="L122" t="s">
        <v>272</v>
      </c>
      <c r="M122" s="1">
        <v>44223</v>
      </c>
      <c r="N122" t="s">
        <v>262</v>
      </c>
      <c r="P122" t="s">
        <v>272</v>
      </c>
      <c r="Q122" t="str">
        <f>("Passed Second Chamber")</f>
        <v>Passed Second Chamber</v>
      </c>
      <c r="R122" t="s">
        <v>262</v>
      </c>
      <c r="T122" t="s">
        <v>272</v>
      </c>
      <c r="U122" s="1">
        <v>44330</v>
      </c>
      <c r="V122" t="s">
        <v>262</v>
      </c>
      <c r="X122" t="s">
        <v>272</v>
      </c>
      <c r="Y122">
        <v>1</v>
      </c>
      <c r="Z122" t="s">
        <v>262</v>
      </c>
      <c r="AB122" t="s">
        <v>272</v>
      </c>
      <c r="AC122" t="str">
        <f>("Issuance of emergency order is restricted, Duration of emergency order is limited, Termination by legislature")</f>
        <v>Issuance of emergency order is restricted, Duration of emergency order is limited, Termination by legislature</v>
      </c>
      <c r="AD122" t="s">
        <v>262</v>
      </c>
      <c r="AF122" t="s">
        <v>272</v>
      </c>
      <c r="AG122">
        <v>1</v>
      </c>
      <c r="AH122" t="s">
        <v>262</v>
      </c>
      <c r="AJ122" t="s">
        <v>272</v>
      </c>
      <c r="AK122" t="str">
        <f>("Termination by legislature")</f>
        <v>Termination by legislature</v>
      </c>
      <c r="AL122" t="s">
        <v>262</v>
      </c>
      <c r="AN122" t="s">
        <v>272</v>
      </c>
      <c r="AO122">
        <v>1</v>
      </c>
      <c r="AP122" t="s">
        <v>262</v>
      </c>
      <c r="AR122" t="s">
        <v>272</v>
      </c>
      <c r="AS122" t="str">
        <f>("Termination by legislature")</f>
        <v>Termination by legislature</v>
      </c>
      <c r="AT122" t="s">
        <v>262</v>
      </c>
      <c r="AV122" t="s">
        <v>272</v>
      </c>
    </row>
    <row r="123" spans="1:48" x14ac:dyDescent="0.35">
      <c r="A123" t="s">
        <v>250</v>
      </c>
      <c r="B123" t="s">
        <v>262</v>
      </c>
      <c r="C123" s="1">
        <v>44333</v>
      </c>
      <c r="D123" s="1">
        <v>44701</v>
      </c>
      <c r="E123">
        <v>1</v>
      </c>
      <c r="F123" t="s">
        <v>262</v>
      </c>
      <c r="H123" t="s">
        <v>273</v>
      </c>
      <c r="I123" t="str">
        <f>("HB 5653")</f>
        <v>HB 5653</v>
      </c>
      <c r="J123" t="s">
        <v>262</v>
      </c>
      <c r="L123" t="s">
        <v>273</v>
      </c>
      <c r="M123" s="1">
        <v>44223</v>
      </c>
      <c r="N123" t="s">
        <v>262</v>
      </c>
      <c r="P123" t="s">
        <v>273</v>
      </c>
      <c r="Q123" t="str">
        <f>("Enacted")</f>
        <v>Enacted</v>
      </c>
      <c r="R123" t="s">
        <v>262</v>
      </c>
      <c r="T123" t="s">
        <v>273</v>
      </c>
      <c r="U123" s="1">
        <v>44342</v>
      </c>
      <c r="V123" t="s">
        <v>262</v>
      </c>
      <c r="X123" t="s">
        <v>273</v>
      </c>
      <c r="Y123">
        <v>1</v>
      </c>
      <c r="Z123" t="s">
        <v>262</v>
      </c>
      <c r="AB123" t="s">
        <v>273</v>
      </c>
      <c r="AC123" t="str">
        <f>("Issuance of emergency order is restricted, Duration of emergency order is limited, Termination by legislature")</f>
        <v>Issuance of emergency order is restricted, Duration of emergency order is limited, Termination by legislature</v>
      </c>
      <c r="AD123" t="s">
        <v>262</v>
      </c>
      <c r="AF123" t="s">
        <v>273</v>
      </c>
      <c r="AG123">
        <v>1</v>
      </c>
      <c r="AH123" t="s">
        <v>262</v>
      </c>
      <c r="AJ123" t="s">
        <v>273</v>
      </c>
      <c r="AK123" t="str">
        <f>("Termination by legislature")</f>
        <v>Termination by legislature</v>
      </c>
      <c r="AL123" t="s">
        <v>262</v>
      </c>
      <c r="AN123" t="s">
        <v>273</v>
      </c>
      <c r="AO123">
        <v>1</v>
      </c>
      <c r="AP123" t="s">
        <v>262</v>
      </c>
      <c r="AR123" t="s">
        <v>273</v>
      </c>
      <c r="AS123" t="str">
        <f>("Termination by legislature")</f>
        <v>Termination by legislature</v>
      </c>
      <c r="AT123" t="s">
        <v>262</v>
      </c>
      <c r="AV123" t="s">
        <v>273</v>
      </c>
    </row>
    <row r="124" spans="1:48" x14ac:dyDescent="0.35">
      <c r="A124" t="s">
        <v>250</v>
      </c>
      <c r="B124" t="s">
        <v>251</v>
      </c>
      <c r="C124" s="1">
        <v>44466</v>
      </c>
      <c r="D124" s="1">
        <v>44701</v>
      </c>
      <c r="E124">
        <v>1</v>
      </c>
      <c r="F124" t="s">
        <v>251</v>
      </c>
      <c r="H124" t="s">
        <v>274</v>
      </c>
      <c r="I124" t="str">
        <f>("HB 5022")</f>
        <v>HB 5022</v>
      </c>
      <c r="J124" t="s">
        <v>251</v>
      </c>
      <c r="L124" t="s">
        <v>274</v>
      </c>
      <c r="M124" s="1">
        <v>44204</v>
      </c>
      <c r="N124" t="s">
        <v>251</v>
      </c>
      <c r="P124" t="s">
        <v>274</v>
      </c>
      <c r="Q124" t="str">
        <f t="shared" ref="Q124:Q131" si="6">("Failed")</f>
        <v>Failed</v>
      </c>
      <c r="R124" t="s">
        <v>251</v>
      </c>
      <c r="T124" t="s">
        <v>274</v>
      </c>
      <c r="U124" s="1">
        <v>44204</v>
      </c>
      <c r="V124" t="s">
        <v>251</v>
      </c>
      <c r="X124" t="s">
        <v>274</v>
      </c>
      <c r="Y124">
        <v>1</v>
      </c>
      <c r="Z124" t="s">
        <v>251</v>
      </c>
      <c r="AB124" t="s">
        <v>274</v>
      </c>
      <c r="AC124" t="str">
        <f>("Duration of emergency order is limited")</f>
        <v>Duration of emergency order is limited</v>
      </c>
      <c r="AD124" t="s">
        <v>251</v>
      </c>
      <c r="AF124" t="s">
        <v>274</v>
      </c>
      <c r="AG124">
        <v>0</v>
      </c>
      <c r="AO124">
        <v>0</v>
      </c>
    </row>
    <row r="125" spans="1:48" x14ac:dyDescent="0.35">
      <c r="A125" t="s">
        <v>250</v>
      </c>
      <c r="B125" t="s">
        <v>253</v>
      </c>
      <c r="C125" s="1">
        <v>44466</v>
      </c>
      <c r="D125" s="1">
        <v>44701</v>
      </c>
      <c r="E125">
        <v>1</v>
      </c>
      <c r="F125" t="s">
        <v>253</v>
      </c>
      <c r="H125" t="s">
        <v>275</v>
      </c>
      <c r="I125" t="str">
        <f>("HB 5077")</f>
        <v>HB 5077</v>
      </c>
      <c r="J125" t="s">
        <v>253</v>
      </c>
      <c r="L125" t="s">
        <v>275</v>
      </c>
      <c r="M125" s="1">
        <v>44207</v>
      </c>
      <c r="N125" t="s">
        <v>253</v>
      </c>
      <c r="P125" t="s">
        <v>275</v>
      </c>
      <c r="Q125" t="str">
        <f t="shared" si="6"/>
        <v>Failed</v>
      </c>
      <c r="R125" t="s">
        <v>253</v>
      </c>
      <c r="T125" t="s">
        <v>275</v>
      </c>
      <c r="U125" s="1">
        <v>44218</v>
      </c>
      <c r="V125" t="s">
        <v>253</v>
      </c>
      <c r="X125" t="s">
        <v>275</v>
      </c>
      <c r="Y125">
        <v>1</v>
      </c>
      <c r="Z125" t="s">
        <v>253</v>
      </c>
      <c r="AB125" t="s">
        <v>275</v>
      </c>
      <c r="AC125" t="str">
        <f>("Scope of emergency order is restricted")</f>
        <v>Scope of emergency order is restricted</v>
      </c>
      <c r="AD125" t="s">
        <v>253</v>
      </c>
      <c r="AF125" t="s">
        <v>275</v>
      </c>
      <c r="AG125">
        <v>0</v>
      </c>
      <c r="AO125">
        <v>1</v>
      </c>
      <c r="AP125" t="s">
        <v>253</v>
      </c>
      <c r="AR125" t="s">
        <v>275</v>
      </c>
      <c r="AS125" t="str">
        <f>("Scope of emergency order is restricted")</f>
        <v>Scope of emergency order is restricted</v>
      </c>
      <c r="AT125" t="s">
        <v>253</v>
      </c>
      <c r="AV125" t="s">
        <v>275</v>
      </c>
    </row>
    <row r="126" spans="1:48" x14ac:dyDescent="0.35">
      <c r="A126" t="s">
        <v>250</v>
      </c>
      <c r="B126" t="s">
        <v>255</v>
      </c>
      <c r="C126" s="1">
        <v>44466</v>
      </c>
      <c r="D126" s="1">
        <v>44701</v>
      </c>
      <c r="E126">
        <v>1</v>
      </c>
      <c r="F126" t="s">
        <v>255</v>
      </c>
      <c r="H126" t="s">
        <v>276</v>
      </c>
      <c r="I126" t="str">
        <f>("HB 5103")</f>
        <v>HB 5103</v>
      </c>
      <c r="J126" t="s">
        <v>255</v>
      </c>
      <c r="L126" t="s">
        <v>276</v>
      </c>
      <c r="M126" s="1">
        <v>44208</v>
      </c>
      <c r="N126" t="s">
        <v>255</v>
      </c>
      <c r="P126" t="s">
        <v>276</v>
      </c>
      <c r="Q126" t="str">
        <f t="shared" si="6"/>
        <v>Failed</v>
      </c>
      <c r="R126" t="s">
        <v>255</v>
      </c>
      <c r="T126" t="s">
        <v>276</v>
      </c>
      <c r="U126" s="1">
        <v>44208</v>
      </c>
      <c r="V126" t="s">
        <v>255</v>
      </c>
      <c r="X126" t="s">
        <v>276</v>
      </c>
      <c r="Y126">
        <v>1</v>
      </c>
      <c r="Z126" t="s">
        <v>255</v>
      </c>
      <c r="AB126" t="s">
        <v>276</v>
      </c>
      <c r="AC126" t="str">
        <f>("Issuance of emergency order is restricted, Duration of emergency order is limited")</f>
        <v>Issuance of emergency order is restricted, Duration of emergency order is limited</v>
      </c>
      <c r="AD126" t="s">
        <v>255</v>
      </c>
      <c r="AF126" t="s">
        <v>276</v>
      </c>
      <c r="AG126">
        <v>0</v>
      </c>
      <c r="AO126">
        <v>0</v>
      </c>
    </row>
    <row r="127" spans="1:48" x14ac:dyDescent="0.35">
      <c r="A127" t="s">
        <v>250</v>
      </c>
      <c r="B127" t="s">
        <v>264</v>
      </c>
      <c r="C127" s="1">
        <v>44466</v>
      </c>
      <c r="D127" s="1">
        <v>44701</v>
      </c>
      <c r="E127">
        <v>1</v>
      </c>
      <c r="F127" t="s">
        <v>264</v>
      </c>
      <c r="H127" t="s">
        <v>277</v>
      </c>
      <c r="I127" t="str">
        <f>("HB 5759")</f>
        <v>HB 5759</v>
      </c>
      <c r="J127" t="s">
        <v>264</v>
      </c>
      <c r="L127" t="s">
        <v>277</v>
      </c>
      <c r="M127" s="1">
        <v>44224</v>
      </c>
      <c r="N127" t="s">
        <v>264</v>
      </c>
      <c r="P127" t="s">
        <v>277</v>
      </c>
      <c r="Q127" t="str">
        <f t="shared" si="6"/>
        <v>Failed</v>
      </c>
      <c r="R127" t="s">
        <v>264</v>
      </c>
      <c r="T127" t="s">
        <v>277</v>
      </c>
      <c r="U127" s="1">
        <v>44293</v>
      </c>
      <c r="V127" t="s">
        <v>264</v>
      </c>
      <c r="X127" t="s">
        <v>277</v>
      </c>
      <c r="Y127">
        <v>1</v>
      </c>
      <c r="Z127" t="s">
        <v>264</v>
      </c>
      <c r="AB127" t="s">
        <v>277</v>
      </c>
      <c r="AC127" t="str">
        <f>("Issuance of emergency order is restricted")</f>
        <v>Issuance of emergency order is restricted</v>
      </c>
      <c r="AD127" t="s">
        <v>264</v>
      </c>
      <c r="AF127" t="s">
        <v>277</v>
      </c>
      <c r="AG127">
        <v>0</v>
      </c>
      <c r="AO127">
        <v>0</v>
      </c>
    </row>
    <row r="128" spans="1:48" x14ac:dyDescent="0.35">
      <c r="A128" t="s">
        <v>250</v>
      </c>
      <c r="B128" t="s">
        <v>257</v>
      </c>
      <c r="C128" s="1">
        <v>44466</v>
      </c>
      <c r="D128" s="1">
        <v>44701</v>
      </c>
      <c r="E128">
        <v>1</v>
      </c>
      <c r="F128" t="s">
        <v>257</v>
      </c>
      <c r="H128" t="s">
        <v>278</v>
      </c>
      <c r="I128" t="str">
        <f>("SB 74")</f>
        <v>SB 74</v>
      </c>
      <c r="J128" t="s">
        <v>257</v>
      </c>
      <c r="L128" t="s">
        <v>278</v>
      </c>
      <c r="M128" s="1">
        <v>44208</v>
      </c>
      <c r="N128" t="s">
        <v>257</v>
      </c>
      <c r="P128" t="s">
        <v>278</v>
      </c>
      <c r="Q128" t="str">
        <f t="shared" si="6"/>
        <v>Failed</v>
      </c>
      <c r="R128" t="s">
        <v>257</v>
      </c>
      <c r="T128" t="s">
        <v>278</v>
      </c>
      <c r="U128" s="1">
        <v>44208</v>
      </c>
      <c r="V128" t="s">
        <v>257</v>
      </c>
      <c r="X128" t="s">
        <v>278</v>
      </c>
      <c r="Y128">
        <v>1</v>
      </c>
      <c r="Z128" t="s">
        <v>257</v>
      </c>
      <c r="AB128" t="s">
        <v>278</v>
      </c>
      <c r="AC128" t="str">
        <f>("Termination by legislature")</f>
        <v>Termination by legislature</v>
      </c>
      <c r="AD128" t="s">
        <v>257</v>
      </c>
      <c r="AF128" t="s">
        <v>278</v>
      </c>
      <c r="AG128">
        <v>0</v>
      </c>
      <c r="AO128">
        <v>0</v>
      </c>
    </row>
    <row r="129" spans="1:48" x14ac:dyDescent="0.35">
      <c r="A129" t="s">
        <v>250</v>
      </c>
      <c r="B129" t="s">
        <v>259</v>
      </c>
      <c r="C129" s="1">
        <v>44466</v>
      </c>
      <c r="D129" s="1">
        <v>44701</v>
      </c>
      <c r="E129">
        <v>1</v>
      </c>
      <c r="F129" t="s">
        <v>260</v>
      </c>
      <c r="H129" t="s">
        <v>279</v>
      </c>
      <c r="I129" t="str">
        <f>("SB 301")</f>
        <v>SB 301</v>
      </c>
      <c r="J129" t="s">
        <v>260</v>
      </c>
      <c r="L129" t="s">
        <v>279</v>
      </c>
      <c r="M129" s="1">
        <v>44221</v>
      </c>
      <c r="N129" t="s">
        <v>260</v>
      </c>
      <c r="P129" t="s">
        <v>279</v>
      </c>
      <c r="Q129" t="str">
        <f t="shared" si="6"/>
        <v>Failed</v>
      </c>
      <c r="R129" t="s">
        <v>260</v>
      </c>
      <c r="T129" t="s">
        <v>279</v>
      </c>
      <c r="U129" s="1">
        <v>44274</v>
      </c>
      <c r="V129" t="s">
        <v>260</v>
      </c>
      <c r="X129" t="s">
        <v>279</v>
      </c>
      <c r="Y129">
        <v>1</v>
      </c>
      <c r="Z129" t="s">
        <v>260</v>
      </c>
      <c r="AB129" t="s">
        <v>279</v>
      </c>
      <c r="AC129" t="str">
        <f>("Issuance of emergency order is restricted")</f>
        <v>Issuance of emergency order is restricted</v>
      </c>
      <c r="AD129" t="s">
        <v>260</v>
      </c>
      <c r="AF129" t="s">
        <v>279</v>
      </c>
      <c r="AG129">
        <v>0</v>
      </c>
      <c r="AO129">
        <v>0</v>
      </c>
    </row>
    <row r="130" spans="1:48" x14ac:dyDescent="0.35">
      <c r="A130" t="s">
        <v>250</v>
      </c>
      <c r="B130" t="s">
        <v>266</v>
      </c>
      <c r="C130" s="1">
        <v>44466</v>
      </c>
      <c r="D130" s="1">
        <v>44701</v>
      </c>
      <c r="E130">
        <v>1</v>
      </c>
      <c r="F130" t="s">
        <v>267</v>
      </c>
      <c r="H130" t="s">
        <v>280</v>
      </c>
      <c r="I130" t="str">
        <f>("SB 750")</f>
        <v>SB 750</v>
      </c>
      <c r="J130" t="s">
        <v>267</v>
      </c>
      <c r="L130" t="s">
        <v>280</v>
      </c>
      <c r="M130" s="1">
        <v>44225</v>
      </c>
      <c r="N130" t="s">
        <v>267</v>
      </c>
      <c r="P130" t="s">
        <v>280</v>
      </c>
      <c r="Q130" t="str">
        <f t="shared" si="6"/>
        <v>Failed</v>
      </c>
      <c r="R130" t="s">
        <v>267</v>
      </c>
      <c r="T130" t="s">
        <v>280</v>
      </c>
      <c r="U130" s="1">
        <v>44225</v>
      </c>
      <c r="V130" t="s">
        <v>267</v>
      </c>
      <c r="X130" t="s">
        <v>280</v>
      </c>
      <c r="Y130">
        <v>1</v>
      </c>
      <c r="Z130" t="s">
        <v>267</v>
      </c>
      <c r="AB130" t="s">
        <v>280</v>
      </c>
      <c r="AC130" t="str">
        <f>("Issuance of emergency order is restricted, Duration of emergency order is limited")</f>
        <v>Issuance of emergency order is restricted, Duration of emergency order is limited</v>
      </c>
      <c r="AD130" t="s">
        <v>267</v>
      </c>
      <c r="AF130" t="s">
        <v>280</v>
      </c>
      <c r="AG130">
        <v>0</v>
      </c>
      <c r="AO130">
        <v>0</v>
      </c>
    </row>
    <row r="131" spans="1:48" x14ac:dyDescent="0.35">
      <c r="A131" t="s">
        <v>250</v>
      </c>
      <c r="B131" t="s">
        <v>269</v>
      </c>
      <c r="C131" s="1">
        <v>44466</v>
      </c>
      <c r="D131" s="1">
        <v>44701</v>
      </c>
      <c r="E131">
        <v>1</v>
      </c>
      <c r="F131" t="s">
        <v>269</v>
      </c>
      <c r="H131" t="s">
        <v>139</v>
      </c>
      <c r="I131" t="str">
        <f>("SB 751")</f>
        <v>SB 751</v>
      </c>
      <c r="J131" t="s">
        <v>269</v>
      </c>
      <c r="L131" t="s">
        <v>139</v>
      </c>
      <c r="M131" s="1">
        <v>44225</v>
      </c>
      <c r="N131" t="s">
        <v>269</v>
      </c>
      <c r="P131" t="s">
        <v>139</v>
      </c>
      <c r="Q131" t="str">
        <f t="shared" si="6"/>
        <v>Failed</v>
      </c>
      <c r="R131" t="s">
        <v>269</v>
      </c>
      <c r="T131" t="s">
        <v>139</v>
      </c>
      <c r="U131" s="1">
        <v>44225</v>
      </c>
      <c r="V131" t="s">
        <v>269</v>
      </c>
      <c r="X131" t="s">
        <v>139</v>
      </c>
      <c r="Y131">
        <v>1</v>
      </c>
      <c r="Z131" t="s">
        <v>269</v>
      </c>
      <c r="AB131" t="s">
        <v>139</v>
      </c>
      <c r="AC131" t="str">
        <f>("Issuance of emergency order is restricted")</f>
        <v>Issuance of emergency order is restricted</v>
      </c>
      <c r="AD131" t="s">
        <v>269</v>
      </c>
      <c r="AF131" t="s">
        <v>139</v>
      </c>
      <c r="AG131">
        <v>0</v>
      </c>
      <c r="AO131">
        <v>0</v>
      </c>
    </row>
    <row r="132" spans="1:48" x14ac:dyDescent="0.35">
      <c r="A132" t="s">
        <v>250</v>
      </c>
      <c r="B132" t="s">
        <v>281</v>
      </c>
      <c r="C132" s="1">
        <v>44638</v>
      </c>
      <c r="D132" s="1">
        <v>44684</v>
      </c>
      <c r="E132">
        <v>1</v>
      </c>
      <c r="F132" t="s">
        <v>281</v>
      </c>
      <c r="H132" t="s">
        <v>282</v>
      </c>
      <c r="I132" t="str">
        <f>("HB 5492")</f>
        <v>HB 5492</v>
      </c>
      <c r="J132" t="s">
        <v>281</v>
      </c>
      <c r="L132" t="s">
        <v>282</v>
      </c>
      <c r="M132" s="1">
        <v>44638</v>
      </c>
      <c r="N132" t="s">
        <v>281</v>
      </c>
      <c r="P132" t="s">
        <v>282</v>
      </c>
      <c r="Q132" t="str">
        <f>("Introduced")</f>
        <v>Introduced</v>
      </c>
      <c r="R132" t="s">
        <v>281</v>
      </c>
      <c r="T132" t="s">
        <v>282</v>
      </c>
      <c r="U132" s="1">
        <v>44665</v>
      </c>
      <c r="V132" t="s">
        <v>281</v>
      </c>
      <c r="X132" t="s">
        <v>282</v>
      </c>
      <c r="Y132">
        <v>1</v>
      </c>
      <c r="Z132" t="s">
        <v>281</v>
      </c>
      <c r="AB132" t="s">
        <v>282</v>
      </c>
      <c r="AC132" t="str">
        <f>("Issuance of emergency order is restricted, Duration of emergency order is limited, Termination by legislature")</f>
        <v>Issuance of emergency order is restricted, Duration of emergency order is limited, Termination by legislature</v>
      </c>
      <c r="AD132" t="s">
        <v>281</v>
      </c>
      <c r="AF132" t="s">
        <v>282</v>
      </c>
      <c r="AG132">
        <v>0</v>
      </c>
      <c r="AO132">
        <v>0</v>
      </c>
    </row>
    <row r="133" spans="1:48" x14ac:dyDescent="0.35">
      <c r="A133" t="s">
        <v>250</v>
      </c>
      <c r="B133" t="s">
        <v>281</v>
      </c>
      <c r="C133" s="1">
        <v>44685</v>
      </c>
      <c r="D133" s="1">
        <v>44701</v>
      </c>
      <c r="E133">
        <v>1</v>
      </c>
      <c r="F133" t="s">
        <v>281</v>
      </c>
      <c r="H133" t="s">
        <v>283</v>
      </c>
      <c r="I133" t="str">
        <f>("HB 5492")</f>
        <v>HB 5492</v>
      </c>
      <c r="J133" t="s">
        <v>281</v>
      </c>
      <c r="L133" t="s">
        <v>283</v>
      </c>
      <c r="M133" s="1">
        <v>44638</v>
      </c>
      <c r="N133" t="s">
        <v>281</v>
      </c>
      <c r="P133" t="s">
        <v>283</v>
      </c>
      <c r="Q133" t="str">
        <f>("Failed")</f>
        <v>Failed</v>
      </c>
      <c r="R133" t="s">
        <v>281</v>
      </c>
      <c r="T133" t="s">
        <v>283</v>
      </c>
      <c r="U133" s="1">
        <v>44665</v>
      </c>
      <c r="V133" t="s">
        <v>281</v>
      </c>
      <c r="X133" t="s">
        <v>283</v>
      </c>
      <c r="Y133">
        <v>1</v>
      </c>
      <c r="Z133" t="s">
        <v>281</v>
      </c>
      <c r="AB133" t="s">
        <v>283</v>
      </c>
      <c r="AC133" t="str">
        <f>("Issuance of emergency order is restricted, Duration of emergency order is limited, Termination by legislature")</f>
        <v>Issuance of emergency order is restricted, Duration of emergency order is limited, Termination by legislature</v>
      </c>
      <c r="AD133" t="s">
        <v>281</v>
      </c>
      <c r="AF133" t="s">
        <v>283</v>
      </c>
      <c r="AG133">
        <v>0</v>
      </c>
      <c r="AO133">
        <v>0</v>
      </c>
    </row>
    <row r="134" spans="1:48" x14ac:dyDescent="0.35">
      <c r="A134" t="s">
        <v>284</v>
      </c>
      <c r="B134" t="s">
        <v>48</v>
      </c>
      <c r="C134" s="1">
        <v>44197</v>
      </c>
      <c r="D134" s="1">
        <v>44238</v>
      </c>
      <c r="E134">
        <v>0</v>
      </c>
      <c r="I134" t="str">
        <f>("")</f>
        <v/>
      </c>
    </row>
    <row r="135" spans="1:48" x14ac:dyDescent="0.35">
      <c r="A135" t="s">
        <v>284</v>
      </c>
      <c r="B135" t="s">
        <v>285</v>
      </c>
      <c r="C135" s="1">
        <v>44239</v>
      </c>
      <c r="D135" s="1">
        <v>44701</v>
      </c>
      <c r="E135">
        <v>1</v>
      </c>
      <c r="F135" t="s">
        <v>286</v>
      </c>
      <c r="G135" t="s">
        <v>287</v>
      </c>
      <c r="H135" t="s">
        <v>288</v>
      </c>
      <c r="I135" t="str">
        <f>("SB 58")</f>
        <v>SB 58</v>
      </c>
      <c r="J135" t="s">
        <v>286</v>
      </c>
      <c r="L135" t="s">
        <v>288</v>
      </c>
      <c r="M135" s="1">
        <v>44239</v>
      </c>
      <c r="N135" t="s">
        <v>286</v>
      </c>
      <c r="P135" t="s">
        <v>288</v>
      </c>
      <c r="Q135" t="str">
        <f>("Introduced")</f>
        <v>Introduced</v>
      </c>
      <c r="R135" t="s">
        <v>286</v>
      </c>
      <c r="T135" t="s">
        <v>288</v>
      </c>
      <c r="U135" s="1">
        <v>44239</v>
      </c>
      <c r="V135" t="s">
        <v>286</v>
      </c>
      <c r="X135" t="s">
        <v>288</v>
      </c>
      <c r="Y135">
        <v>0</v>
      </c>
      <c r="AG135">
        <v>1</v>
      </c>
      <c r="AH135" t="s">
        <v>289</v>
      </c>
      <c r="AJ135" t="s">
        <v>290</v>
      </c>
      <c r="AK135" t="str">
        <f>("Scope of emergency order is restricted")</f>
        <v>Scope of emergency order is restricted</v>
      </c>
      <c r="AL135" t="s">
        <v>289</v>
      </c>
      <c r="AN135" t="s">
        <v>290</v>
      </c>
      <c r="AO135">
        <v>0</v>
      </c>
    </row>
    <row r="136" spans="1:48" x14ac:dyDescent="0.35">
      <c r="A136" t="s">
        <v>284</v>
      </c>
      <c r="B136" t="s">
        <v>291</v>
      </c>
      <c r="C136" s="1">
        <v>44350</v>
      </c>
      <c r="D136" s="1">
        <v>44701</v>
      </c>
      <c r="E136">
        <v>1</v>
      </c>
      <c r="F136" t="s">
        <v>292</v>
      </c>
      <c r="G136" t="s">
        <v>293</v>
      </c>
      <c r="H136" t="s">
        <v>294</v>
      </c>
      <c r="I136" t="str">
        <f>("HB 209")</f>
        <v>HB 209</v>
      </c>
      <c r="J136" t="s">
        <v>292</v>
      </c>
      <c r="L136" t="s">
        <v>294</v>
      </c>
      <c r="M136" s="1">
        <v>44350</v>
      </c>
      <c r="N136" t="s">
        <v>292</v>
      </c>
      <c r="P136" t="s">
        <v>294</v>
      </c>
      <c r="Q136" t="str">
        <f>("Introduced")</f>
        <v>Introduced</v>
      </c>
      <c r="R136" t="s">
        <v>292</v>
      </c>
      <c r="T136" t="s">
        <v>294</v>
      </c>
      <c r="U136" s="1">
        <v>44350</v>
      </c>
      <c r="V136" t="s">
        <v>292</v>
      </c>
      <c r="X136" t="s">
        <v>294</v>
      </c>
      <c r="Y136">
        <v>0</v>
      </c>
      <c r="AG136">
        <v>1</v>
      </c>
      <c r="AH136" t="s">
        <v>292</v>
      </c>
      <c r="AJ136" t="s">
        <v>294</v>
      </c>
      <c r="AK136" t="str">
        <f>("Scope of emergency order is restricted")</f>
        <v>Scope of emergency order is restricted</v>
      </c>
      <c r="AL136" t="s">
        <v>292</v>
      </c>
      <c r="AN136" t="s">
        <v>294</v>
      </c>
      <c r="AO136">
        <v>1</v>
      </c>
      <c r="AP136" t="s">
        <v>292</v>
      </c>
      <c r="AR136" t="s">
        <v>294</v>
      </c>
      <c r="AS136" t="str">
        <f>("Scope of emergency order is restricted")</f>
        <v>Scope of emergency order is restricted</v>
      </c>
      <c r="AT136" t="s">
        <v>292</v>
      </c>
      <c r="AV136" t="s">
        <v>294</v>
      </c>
    </row>
    <row r="137" spans="1:48" x14ac:dyDescent="0.35">
      <c r="A137" t="s">
        <v>284</v>
      </c>
      <c r="B137" t="s">
        <v>295</v>
      </c>
      <c r="C137" s="1">
        <v>44362</v>
      </c>
      <c r="D137" s="1">
        <v>44701</v>
      </c>
      <c r="E137">
        <v>1</v>
      </c>
      <c r="F137" t="s">
        <v>296</v>
      </c>
      <c r="G137" t="s">
        <v>297</v>
      </c>
      <c r="H137" t="s">
        <v>298</v>
      </c>
      <c r="I137" t="str">
        <f>("HB 247")</f>
        <v>HB 247</v>
      </c>
      <c r="J137" t="s">
        <v>299</v>
      </c>
      <c r="L137" t="s">
        <v>300</v>
      </c>
      <c r="M137" s="1">
        <v>44362</v>
      </c>
      <c r="N137" t="s">
        <v>299</v>
      </c>
      <c r="P137" t="s">
        <v>300</v>
      </c>
      <c r="Q137" t="str">
        <f>("Introduced")</f>
        <v>Introduced</v>
      </c>
      <c r="R137" t="s">
        <v>299</v>
      </c>
      <c r="T137" t="s">
        <v>300</v>
      </c>
      <c r="U137" s="1">
        <v>44362</v>
      </c>
      <c r="V137" t="s">
        <v>299</v>
      </c>
      <c r="X137" t="s">
        <v>300</v>
      </c>
      <c r="Y137">
        <v>0</v>
      </c>
      <c r="AG137">
        <v>1</v>
      </c>
      <c r="AH137" t="s">
        <v>296</v>
      </c>
      <c r="AJ137" t="s">
        <v>298</v>
      </c>
      <c r="AK137" t="str">
        <f>("Scope of emergency order is restricted")</f>
        <v>Scope of emergency order is restricted</v>
      </c>
      <c r="AL137" t="s">
        <v>299</v>
      </c>
      <c r="AN137" t="s">
        <v>300</v>
      </c>
      <c r="AO137">
        <v>1</v>
      </c>
      <c r="AP137" t="s">
        <v>299</v>
      </c>
      <c r="AR137" t="s">
        <v>300</v>
      </c>
      <c r="AS137" t="str">
        <f>("Scope of emergency order is restricted")</f>
        <v>Scope of emergency order is restricted</v>
      </c>
      <c r="AT137" t="s">
        <v>299</v>
      </c>
      <c r="AV137" t="s">
        <v>300</v>
      </c>
    </row>
    <row r="138" spans="1:48" x14ac:dyDescent="0.35">
      <c r="A138" t="s">
        <v>301</v>
      </c>
      <c r="B138" t="s">
        <v>48</v>
      </c>
      <c r="C138" s="1">
        <v>44197</v>
      </c>
      <c r="D138" s="1">
        <v>44701</v>
      </c>
      <c r="E138">
        <v>0</v>
      </c>
      <c r="I138" t="str">
        <f>("")</f>
        <v/>
      </c>
    </row>
    <row r="139" spans="1:48" x14ac:dyDescent="0.35">
      <c r="A139" t="s">
        <v>302</v>
      </c>
      <c r="B139" t="s">
        <v>303</v>
      </c>
      <c r="C139" s="1">
        <v>44165</v>
      </c>
      <c r="D139" s="1">
        <v>44315</v>
      </c>
      <c r="E139">
        <v>1</v>
      </c>
      <c r="F139" t="s">
        <v>303</v>
      </c>
      <c r="H139" t="s">
        <v>304</v>
      </c>
      <c r="I139" t="str">
        <f>("HB 6003")</f>
        <v>HB 6003</v>
      </c>
      <c r="J139" t="s">
        <v>303</v>
      </c>
      <c r="L139" t="s">
        <v>304</v>
      </c>
      <c r="M139" s="1">
        <v>44165</v>
      </c>
      <c r="N139" t="s">
        <v>303</v>
      </c>
      <c r="P139" t="s">
        <v>304</v>
      </c>
      <c r="Q139" t="str">
        <f>("Introduced")</f>
        <v>Introduced</v>
      </c>
      <c r="R139" t="s">
        <v>303</v>
      </c>
      <c r="T139" t="s">
        <v>304</v>
      </c>
      <c r="U139" s="1">
        <v>44257</v>
      </c>
      <c r="V139" t="s">
        <v>303</v>
      </c>
      <c r="X139" t="s">
        <v>304</v>
      </c>
      <c r="Y139">
        <v>0</v>
      </c>
      <c r="AC139" t="str">
        <f>("Scope of emergency order is restricted")</f>
        <v>Scope of emergency order is restricted</v>
      </c>
      <c r="AG139">
        <v>1</v>
      </c>
      <c r="AH139" t="s">
        <v>303</v>
      </c>
      <c r="AJ139" t="s">
        <v>304</v>
      </c>
      <c r="AL139" t="s">
        <v>303</v>
      </c>
      <c r="AN139" t="s">
        <v>304</v>
      </c>
      <c r="AO139">
        <v>0</v>
      </c>
    </row>
    <row r="140" spans="1:48" x14ac:dyDescent="0.35">
      <c r="A140" t="s">
        <v>302</v>
      </c>
      <c r="B140" t="s">
        <v>305</v>
      </c>
      <c r="C140" s="1">
        <v>44265</v>
      </c>
      <c r="D140" s="1">
        <v>44307</v>
      </c>
      <c r="E140">
        <v>1</v>
      </c>
      <c r="F140" t="s">
        <v>305</v>
      </c>
      <c r="G140" t="s">
        <v>306</v>
      </c>
      <c r="H140" t="s">
        <v>307</v>
      </c>
      <c r="I140" t="str">
        <f>("SB 2006")</f>
        <v>SB 2006</v>
      </c>
      <c r="J140" t="s">
        <v>305</v>
      </c>
      <c r="L140" t="s">
        <v>307</v>
      </c>
      <c r="M140" s="1">
        <v>44265</v>
      </c>
      <c r="N140" t="s">
        <v>305</v>
      </c>
      <c r="P140" t="s">
        <v>307</v>
      </c>
      <c r="Q140" t="str">
        <f>("Introduced")</f>
        <v>Introduced</v>
      </c>
      <c r="R140" t="s">
        <v>305</v>
      </c>
      <c r="T140" t="s">
        <v>307</v>
      </c>
      <c r="U140" s="1">
        <v>44307</v>
      </c>
      <c r="V140" t="s">
        <v>305</v>
      </c>
      <c r="X140" t="s">
        <v>307</v>
      </c>
      <c r="Y140">
        <v>1</v>
      </c>
      <c r="Z140" t="s">
        <v>305</v>
      </c>
      <c r="AB140" t="s">
        <v>307</v>
      </c>
      <c r="AC140"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140" t="s">
        <v>305</v>
      </c>
      <c r="AF140" t="s">
        <v>307</v>
      </c>
      <c r="AG140">
        <v>1</v>
      </c>
      <c r="AH140" t="s">
        <v>305</v>
      </c>
      <c r="AJ140" t="s">
        <v>307</v>
      </c>
      <c r="AK140" t="str">
        <f>("Issuance of emergency order is restricted, Duration of emergency order is limited, Scope of emergency order is restricted")</f>
        <v>Issuance of emergency order is restricted, Duration of emergency order is limited, Scope of emergency order is restricted</v>
      </c>
      <c r="AL140" t="s">
        <v>305</v>
      </c>
      <c r="AN140" t="s">
        <v>307</v>
      </c>
      <c r="AO140">
        <v>0</v>
      </c>
    </row>
    <row r="141" spans="1:48" x14ac:dyDescent="0.35">
      <c r="A141" t="s">
        <v>302</v>
      </c>
      <c r="B141" t="s">
        <v>308</v>
      </c>
      <c r="C141" s="1">
        <v>44276</v>
      </c>
      <c r="D141" s="1">
        <v>44312</v>
      </c>
      <c r="E141">
        <v>1</v>
      </c>
      <c r="F141" t="s">
        <v>308</v>
      </c>
      <c r="H141" t="s">
        <v>309</v>
      </c>
      <c r="I141" t="str">
        <f>("HB 7047")</f>
        <v>HB 7047</v>
      </c>
      <c r="J141" t="s">
        <v>308</v>
      </c>
      <c r="L141" t="s">
        <v>309</v>
      </c>
      <c r="M141" s="1">
        <v>44641</v>
      </c>
      <c r="N141" t="s">
        <v>308</v>
      </c>
      <c r="P141" t="s">
        <v>309</v>
      </c>
      <c r="Q141" t="str">
        <f>("Introduced")</f>
        <v>Introduced</v>
      </c>
      <c r="R141" t="s">
        <v>308</v>
      </c>
      <c r="T141" t="s">
        <v>309</v>
      </c>
      <c r="U141" s="1">
        <v>44673</v>
      </c>
      <c r="V141" t="s">
        <v>308</v>
      </c>
      <c r="X141" t="s">
        <v>309</v>
      </c>
      <c r="Y141">
        <v>1</v>
      </c>
      <c r="Z141" t="s">
        <v>308</v>
      </c>
      <c r="AB141" t="s">
        <v>309</v>
      </c>
      <c r="AC141" t="str">
        <f>("Issuance of emergency order is restricted, Duration of emergency order is limited, Scope of emergency order is restricted")</f>
        <v>Issuance of emergency order is restricted, Duration of emergency order is limited, Scope of emergency order is restricted</v>
      </c>
      <c r="AD141" t="s">
        <v>308</v>
      </c>
      <c r="AF141" t="s">
        <v>309</v>
      </c>
      <c r="AG141">
        <v>1</v>
      </c>
      <c r="AH141" t="s">
        <v>308</v>
      </c>
      <c r="AJ141" t="s">
        <v>309</v>
      </c>
      <c r="AK141" t="str">
        <f>("Issuance of emergency order is restricted, Duration of emergency order is limited, Scope of emergency order is restricted")</f>
        <v>Issuance of emergency order is restricted, Duration of emergency order is limited, Scope of emergency order is restricted</v>
      </c>
      <c r="AL141" t="s">
        <v>308</v>
      </c>
      <c r="AN141" t="s">
        <v>309</v>
      </c>
      <c r="AO141">
        <v>1</v>
      </c>
      <c r="AP141" t="s">
        <v>308</v>
      </c>
      <c r="AR141" t="s">
        <v>309</v>
      </c>
      <c r="AS141" t="str">
        <f>("Scope of emergency order is restricted")</f>
        <v>Scope of emergency order is restricted</v>
      </c>
      <c r="AT141" t="s">
        <v>308</v>
      </c>
      <c r="AV141" t="s">
        <v>309</v>
      </c>
    </row>
    <row r="142" spans="1:48" x14ac:dyDescent="0.35">
      <c r="A142" t="s">
        <v>302</v>
      </c>
      <c r="B142" t="s">
        <v>305</v>
      </c>
      <c r="C142" s="1">
        <v>44308</v>
      </c>
      <c r="D142" s="1">
        <v>44313</v>
      </c>
      <c r="E142">
        <v>1</v>
      </c>
      <c r="F142" t="s">
        <v>305</v>
      </c>
      <c r="G142" t="s">
        <v>306</v>
      </c>
      <c r="H142" t="s">
        <v>307</v>
      </c>
      <c r="I142" t="str">
        <f>("SB 2006")</f>
        <v>SB 2006</v>
      </c>
      <c r="J142" t="s">
        <v>305</v>
      </c>
      <c r="L142" t="s">
        <v>307</v>
      </c>
      <c r="M142" s="1">
        <v>44265</v>
      </c>
      <c r="N142" t="s">
        <v>305</v>
      </c>
      <c r="P142" t="s">
        <v>307</v>
      </c>
      <c r="Q142" t="str">
        <f>("Passed First Chamber")</f>
        <v>Passed First Chamber</v>
      </c>
      <c r="R142" t="s">
        <v>305</v>
      </c>
      <c r="T142" t="s">
        <v>307</v>
      </c>
      <c r="U142" s="1">
        <v>44308</v>
      </c>
      <c r="V142" t="s">
        <v>305</v>
      </c>
      <c r="X142" t="s">
        <v>307</v>
      </c>
      <c r="Y142">
        <v>1</v>
      </c>
      <c r="Z142" t="s">
        <v>305</v>
      </c>
      <c r="AB142" t="s">
        <v>307</v>
      </c>
      <c r="AC142"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142" t="s">
        <v>305</v>
      </c>
      <c r="AF142" t="s">
        <v>307</v>
      </c>
      <c r="AG142">
        <v>1</v>
      </c>
      <c r="AH142" t="s">
        <v>305</v>
      </c>
      <c r="AJ142" t="s">
        <v>307</v>
      </c>
      <c r="AK142" t="str">
        <f>("Issuance of emergency order is restricted, Duration of emergency order is limited, Scope of emergency order is restricted")</f>
        <v>Issuance of emergency order is restricted, Duration of emergency order is limited, Scope of emergency order is restricted</v>
      </c>
      <c r="AL142" t="s">
        <v>305</v>
      </c>
      <c r="AN142" t="s">
        <v>307</v>
      </c>
      <c r="AO142">
        <v>0</v>
      </c>
    </row>
    <row r="143" spans="1:48" x14ac:dyDescent="0.35">
      <c r="A143" t="s">
        <v>302</v>
      </c>
      <c r="B143" t="s">
        <v>308</v>
      </c>
      <c r="C143" s="1">
        <v>44313</v>
      </c>
      <c r="D143" s="1">
        <v>44701</v>
      </c>
      <c r="E143">
        <v>1</v>
      </c>
      <c r="F143" t="s">
        <v>308</v>
      </c>
      <c r="H143" t="s">
        <v>309</v>
      </c>
      <c r="I143" t="str">
        <f>("HB 7047")</f>
        <v>HB 7047</v>
      </c>
      <c r="J143" t="s">
        <v>308</v>
      </c>
      <c r="L143" t="s">
        <v>309</v>
      </c>
      <c r="M143" s="1">
        <v>44641</v>
      </c>
      <c r="N143" t="s">
        <v>308</v>
      </c>
      <c r="P143" t="s">
        <v>309</v>
      </c>
      <c r="Q143" t="str">
        <f>("Failed")</f>
        <v>Failed</v>
      </c>
      <c r="R143" t="s">
        <v>308</v>
      </c>
      <c r="T143" t="s">
        <v>309</v>
      </c>
      <c r="U143" s="1">
        <v>44673</v>
      </c>
      <c r="V143" t="s">
        <v>308</v>
      </c>
      <c r="X143" t="s">
        <v>309</v>
      </c>
      <c r="Y143">
        <v>1</v>
      </c>
      <c r="Z143" t="s">
        <v>308</v>
      </c>
      <c r="AB143" t="s">
        <v>309</v>
      </c>
      <c r="AC143" t="str">
        <f>("Issuance of emergency order is restricted, Duration of emergency order is limited, Scope of emergency order is restricted")</f>
        <v>Issuance of emergency order is restricted, Duration of emergency order is limited, Scope of emergency order is restricted</v>
      </c>
      <c r="AD143" t="s">
        <v>308</v>
      </c>
      <c r="AF143" t="s">
        <v>309</v>
      </c>
      <c r="AG143">
        <v>1</v>
      </c>
      <c r="AH143" t="s">
        <v>308</v>
      </c>
      <c r="AJ143" t="s">
        <v>309</v>
      </c>
      <c r="AK143" t="str">
        <f>("Issuance of emergency order is restricted, Duration of emergency order is limited, Scope of emergency order is restricted")</f>
        <v>Issuance of emergency order is restricted, Duration of emergency order is limited, Scope of emergency order is restricted</v>
      </c>
      <c r="AL143" t="s">
        <v>308</v>
      </c>
      <c r="AN143" t="s">
        <v>309</v>
      </c>
      <c r="AO143">
        <v>1</v>
      </c>
      <c r="AP143" t="s">
        <v>308</v>
      </c>
      <c r="AR143" t="s">
        <v>309</v>
      </c>
      <c r="AS143" t="str">
        <f>("Scope of emergency order is restricted")</f>
        <v>Scope of emergency order is restricted</v>
      </c>
      <c r="AT143" t="s">
        <v>308</v>
      </c>
      <c r="AV143" t="s">
        <v>309</v>
      </c>
    </row>
    <row r="144" spans="1:48" x14ac:dyDescent="0.35">
      <c r="A144" t="s">
        <v>302</v>
      </c>
      <c r="B144" t="s">
        <v>305</v>
      </c>
      <c r="C144" s="1">
        <v>44314</v>
      </c>
      <c r="D144" s="1">
        <v>44318</v>
      </c>
      <c r="E144">
        <v>1</v>
      </c>
      <c r="F144" t="s">
        <v>305</v>
      </c>
      <c r="G144" t="s">
        <v>306</v>
      </c>
      <c r="H144" t="s">
        <v>307</v>
      </c>
      <c r="I144" t="str">
        <f>("SB 2006")</f>
        <v>SB 2006</v>
      </c>
      <c r="J144" t="s">
        <v>305</v>
      </c>
      <c r="L144" t="s">
        <v>307</v>
      </c>
      <c r="M144" s="1">
        <v>44265</v>
      </c>
      <c r="N144" t="s">
        <v>305</v>
      </c>
      <c r="P144" t="s">
        <v>307</v>
      </c>
      <c r="Q144" t="str">
        <f>("Passed Second Chamber")</f>
        <v>Passed Second Chamber</v>
      </c>
      <c r="R144" t="s">
        <v>305</v>
      </c>
      <c r="T144" t="s">
        <v>307</v>
      </c>
      <c r="U144" s="1">
        <v>44316</v>
      </c>
      <c r="V144" t="s">
        <v>305</v>
      </c>
      <c r="X144" t="s">
        <v>307</v>
      </c>
      <c r="Y144">
        <v>1</v>
      </c>
      <c r="Z144" t="s">
        <v>305</v>
      </c>
      <c r="AB144" t="s">
        <v>307</v>
      </c>
      <c r="AC144"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144" t="s">
        <v>305</v>
      </c>
      <c r="AF144" t="s">
        <v>307</v>
      </c>
      <c r="AG144">
        <v>1</v>
      </c>
      <c r="AH144" t="s">
        <v>305</v>
      </c>
      <c r="AJ144" t="s">
        <v>307</v>
      </c>
      <c r="AK144" t="str">
        <f>("Issuance of emergency order is restricted, Duration of emergency order is limited, Scope of emergency order is restricted")</f>
        <v>Issuance of emergency order is restricted, Duration of emergency order is limited, Scope of emergency order is restricted</v>
      </c>
      <c r="AL144" t="s">
        <v>305</v>
      </c>
      <c r="AN144" t="s">
        <v>307</v>
      </c>
      <c r="AO144">
        <v>0</v>
      </c>
    </row>
    <row r="145" spans="1:48" x14ac:dyDescent="0.35">
      <c r="A145" t="s">
        <v>302</v>
      </c>
      <c r="B145" t="s">
        <v>303</v>
      </c>
      <c r="C145" s="1">
        <v>44316</v>
      </c>
      <c r="D145" s="1">
        <v>44701</v>
      </c>
      <c r="E145">
        <v>1</v>
      </c>
      <c r="F145" t="s">
        <v>303</v>
      </c>
      <c r="H145" t="s">
        <v>304</v>
      </c>
      <c r="I145" t="str">
        <f>("HB 6003")</f>
        <v>HB 6003</v>
      </c>
      <c r="J145" t="s">
        <v>303</v>
      </c>
      <c r="L145" t="s">
        <v>304</v>
      </c>
      <c r="M145" s="1">
        <v>44165</v>
      </c>
      <c r="N145" t="s">
        <v>303</v>
      </c>
      <c r="P145" t="s">
        <v>304</v>
      </c>
      <c r="Q145" t="str">
        <f>("Failed")</f>
        <v>Failed</v>
      </c>
      <c r="R145" t="s">
        <v>303</v>
      </c>
      <c r="T145" t="s">
        <v>304</v>
      </c>
      <c r="U145" s="1">
        <v>44257</v>
      </c>
      <c r="V145" t="s">
        <v>303</v>
      </c>
      <c r="X145" t="s">
        <v>304</v>
      </c>
      <c r="Y145">
        <v>0</v>
      </c>
      <c r="AG145">
        <v>1</v>
      </c>
      <c r="AH145" t="s">
        <v>303</v>
      </c>
      <c r="AJ145" t="s">
        <v>304</v>
      </c>
      <c r="AK145" t="str">
        <f>("Scope of emergency order is restricted")</f>
        <v>Scope of emergency order is restricted</v>
      </c>
      <c r="AL145" t="s">
        <v>303</v>
      </c>
      <c r="AN145" t="s">
        <v>304</v>
      </c>
      <c r="AO145">
        <v>0</v>
      </c>
    </row>
    <row r="146" spans="1:48" x14ac:dyDescent="0.35">
      <c r="A146" t="s">
        <v>302</v>
      </c>
      <c r="B146" t="s">
        <v>305</v>
      </c>
      <c r="C146" s="1">
        <v>44319</v>
      </c>
      <c r="D146" s="1">
        <v>44701</v>
      </c>
      <c r="E146">
        <v>1</v>
      </c>
      <c r="F146" t="s">
        <v>305</v>
      </c>
      <c r="G146" t="s">
        <v>306</v>
      </c>
      <c r="H146" t="s">
        <v>307</v>
      </c>
      <c r="I146" t="str">
        <f>("SB 2006")</f>
        <v>SB 2006</v>
      </c>
      <c r="J146" t="s">
        <v>305</v>
      </c>
      <c r="L146" t="s">
        <v>307</v>
      </c>
      <c r="M146" s="1">
        <v>44265</v>
      </c>
      <c r="N146" t="s">
        <v>305</v>
      </c>
      <c r="P146" t="s">
        <v>307</v>
      </c>
      <c r="Q146" t="str">
        <f>("Enacted")</f>
        <v>Enacted</v>
      </c>
      <c r="R146" t="s">
        <v>305</v>
      </c>
      <c r="T146" t="s">
        <v>307</v>
      </c>
      <c r="U146" s="1">
        <v>44319</v>
      </c>
      <c r="V146" t="s">
        <v>305</v>
      </c>
      <c r="X146" t="s">
        <v>307</v>
      </c>
      <c r="Y146">
        <v>1</v>
      </c>
      <c r="Z146" t="s">
        <v>305</v>
      </c>
      <c r="AB146" t="s">
        <v>307</v>
      </c>
      <c r="AC146"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146" t="s">
        <v>305</v>
      </c>
      <c r="AF146" t="s">
        <v>307</v>
      </c>
      <c r="AG146">
        <v>1</v>
      </c>
      <c r="AH146" t="s">
        <v>305</v>
      </c>
      <c r="AJ146" t="s">
        <v>307</v>
      </c>
      <c r="AK146" t="str">
        <f>("Issuance of emergency order is restricted, Duration of emergency order is limited, Scope of emergency order is restricted")</f>
        <v>Issuance of emergency order is restricted, Duration of emergency order is limited, Scope of emergency order is restricted</v>
      </c>
      <c r="AL146" t="s">
        <v>305</v>
      </c>
      <c r="AN146" t="s">
        <v>307</v>
      </c>
      <c r="AO146">
        <v>0</v>
      </c>
    </row>
    <row r="147" spans="1:48" x14ac:dyDescent="0.35">
      <c r="A147" t="s">
        <v>302</v>
      </c>
      <c r="B147" t="s">
        <v>310</v>
      </c>
      <c r="C147" s="1">
        <v>44432</v>
      </c>
      <c r="D147" s="1">
        <v>44633</v>
      </c>
      <c r="E147">
        <v>1</v>
      </c>
      <c r="F147" t="s">
        <v>310</v>
      </c>
      <c r="H147" t="s">
        <v>311</v>
      </c>
      <c r="I147" t="str">
        <f>("HB 6009")</f>
        <v>HB 6009</v>
      </c>
      <c r="J147" t="s">
        <v>310</v>
      </c>
      <c r="L147" t="s">
        <v>311</v>
      </c>
      <c r="M147" s="1">
        <v>44432</v>
      </c>
      <c r="N147" t="s">
        <v>310</v>
      </c>
      <c r="P147" t="s">
        <v>311</v>
      </c>
      <c r="Q147" t="str">
        <f>("Introduced")</f>
        <v>Introduced</v>
      </c>
      <c r="R147" t="s">
        <v>310</v>
      </c>
      <c r="T147" t="s">
        <v>311</v>
      </c>
      <c r="U147" s="1">
        <v>44632</v>
      </c>
      <c r="V147" t="s">
        <v>310</v>
      </c>
      <c r="X147" t="s">
        <v>311</v>
      </c>
      <c r="Y147">
        <v>0</v>
      </c>
      <c r="AG147">
        <v>1</v>
      </c>
      <c r="AH147" t="s">
        <v>310</v>
      </c>
      <c r="AJ147" t="s">
        <v>311</v>
      </c>
      <c r="AK147" t="str">
        <f t="shared" ref="AK147:AK154" si="7">("Scope of emergency order is restricted")</f>
        <v>Scope of emergency order is restricted</v>
      </c>
      <c r="AL147" t="s">
        <v>310</v>
      </c>
      <c r="AN147" t="s">
        <v>311</v>
      </c>
      <c r="AO147">
        <v>0</v>
      </c>
    </row>
    <row r="148" spans="1:48" x14ac:dyDescent="0.35">
      <c r="A148" t="s">
        <v>302</v>
      </c>
      <c r="B148" t="s">
        <v>312</v>
      </c>
      <c r="C148" s="1">
        <v>44490</v>
      </c>
      <c r="D148" s="1">
        <v>44633</v>
      </c>
      <c r="E148">
        <v>1</v>
      </c>
      <c r="F148" t="s">
        <v>312</v>
      </c>
      <c r="H148" t="s">
        <v>313</v>
      </c>
      <c r="I148" t="str">
        <f>("SB 594")</f>
        <v>SB 594</v>
      </c>
      <c r="J148" t="s">
        <v>312</v>
      </c>
      <c r="L148" t="s">
        <v>313</v>
      </c>
      <c r="M148" s="1">
        <v>44490</v>
      </c>
      <c r="N148" t="s">
        <v>312</v>
      </c>
      <c r="P148" t="s">
        <v>313</v>
      </c>
      <c r="Q148" t="str">
        <f>("Introduced")</f>
        <v>Introduced</v>
      </c>
      <c r="R148" t="s">
        <v>312</v>
      </c>
      <c r="T148" t="s">
        <v>313</v>
      </c>
      <c r="U148" s="1">
        <v>44632</v>
      </c>
      <c r="V148" t="s">
        <v>312</v>
      </c>
      <c r="X148" t="s">
        <v>313</v>
      </c>
      <c r="Y148">
        <v>1</v>
      </c>
      <c r="Z148" t="s">
        <v>312</v>
      </c>
      <c r="AB148" t="s">
        <v>313</v>
      </c>
      <c r="AC148" t="str">
        <f>("Scope of emergency order is restricted")</f>
        <v>Scope of emergency order is restricted</v>
      </c>
      <c r="AD148" t="s">
        <v>312</v>
      </c>
      <c r="AF148" t="s">
        <v>313</v>
      </c>
      <c r="AG148">
        <v>1</v>
      </c>
      <c r="AH148" t="s">
        <v>312</v>
      </c>
      <c r="AJ148" t="s">
        <v>313</v>
      </c>
      <c r="AK148" t="str">
        <f t="shared" si="7"/>
        <v>Scope of emergency order is restricted</v>
      </c>
      <c r="AL148" t="s">
        <v>312</v>
      </c>
      <c r="AN148" t="s">
        <v>313</v>
      </c>
      <c r="AO148">
        <v>1</v>
      </c>
      <c r="AP148" t="s">
        <v>312</v>
      </c>
      <c r="AR148" t="s">
        <v>313</v>
      </c>
      <c r="AS148" t="str">
        <f>("Scope of emergency order is restricted")</f>
        <v>Scope of emergency order is restricted</v>
      </c>
      <c r="AT148" t="s">
        <v>312</v>
      </c>
      <c r="AV148" t="s">
        <v>313</v>
      </c>
    </row>
    <row r="149" spans="1:48" x14ac:dyDescent="0.35">
      <c r="A149" t="s">
        <v>302</v>
      </c>
      <c r="B149" t="s">
        <v>314</v>
      </c>
      <c r="C149" s="1">
        <v>44501</v>
      </c>
      <c r="D149" s="1">
        <v>44633</v>
      </c>
      <c r="E149">
        <v>1</v>
      </c>
      <c r="F149" t="s">
        <v>314</v>
      </c>
      <c r="H149" t="s">
        <v>315</v>
      </c>
      <c r="I149" t="str">
        <f>("HB 6069")</f>
        <v>HB 6069</v>
      </c>
      <c r="J149" t="s">
        <v>314</v>
      </c>
      <c r="L149" t="s">
        <v>315</v>
      </c>
      <c r="M149" s="1">
        <v>44866</v>
      </c>
      <c r="N149" t="s">
        <v>314</v>
      </c>
      <c r="P149" t="s">
        <v>315</v>
      </c>
      <c r="Q149" t="str">
        <f>("Introduced")</f>
        <v>Introduced</v>
      </c>
      <c r="R149" t="s">
        <v>314</v>
      </c>
      <c r="T149" t="s">
        <v>315</v>
      </c>
      <c r="U149" s="1">
        <v>44632</v>
      </c>
      <c r="V149" t="s">
        <v>314</v>
      </c>
      <c r="X149" t="s">
        <v>315</v>
      </c>
      <c r="Y149">
        <v>0</v>
      </c>
      <c r="AG149">
        <v>1</v>
      </c>
      <c r="AH149" t="s">
        <v>314</v>
      </c>
      <c r="AJ149" t="s">
        <v>315</v>
      </c>
      <c r="AK149" t="str">
        <f t="shared" si="7"/>
        <v>Scope of emergency order is restricted</v>
      </c>
      <c r="AL149" t="s">
        <v>314</v>
      </c>
      <c r="AN149" t="s">
        <v>315</v>
      </c>
      <c r="AO149">
        <v>0</v>
      </c>
    </row>
    <row r="150" spans="1:48" x14ac:dyDescent="0.35">
      <c r="A150" t="s">
        <v>302</v>
      </c>
      <c r="B150" t="s">
        <v>316</v>
      </c>
      <c r="C150" s="1">
        <v>44572</v>
      </c>
      <c r="D150" s="1">
        <v>44633</v>
      </c>
      <c r="E150">
        <v>1</v>
      </c>
      <c r="F150" t="s">
        <v>316</v>
      </c>
      <c r="H150" t="s">
        <v>317</v>
      </c>
      <c r="I150" t="str">
        <f>("SB 734")</f>
        <v>SB 734</v>
      </c>
      <c r="J150" t="s">
        <v>316</v>
      </c>
      <c r="L150" t="s">
        <v>317</v>
      </c>
      <c r="M150" s="1">
        <v>44572</v>
      </c>
      <c r="N150" t="s">
        <v>316</v>
      </c>
      <c r="P150" t="s">
        <v>317</v>
      </c>
      <c r="Q150" t="str">
        <f>("Introduced")</f>
        <v>Introduced</v>
      </c>
      <c r="R150" t="s">
        <v>316</v>
      </c>
      <c r="T150" t="s">
        <v>317</v>
      </c>
      <c r="U150" s="1">
        <v>44632</v>
      </c>
      <c r="V150" t="s">
        <v>316</v>
      </c>
      <c r="X150" t="s">
        <v>317</v>
      </c>
      <c r="Y150">
        <v>0</v>
      </c>
      <c r="AG150">
        <v>1</v>
      </c>
      <c r="AH150" t="s">
        <v>316</v>
      </c>
      <c r="AJ150" t="s">
        <v>317</v>
      </c>
      <c r="AK150" t="str">
        <f t="shared" si="7"/>
        <v>Scope of emergency order is restricted</v>
      </c>
      <c r="AL150" t="s">
        <v>316</v>
      </c>
      <c r="AN150" t="s">
        <v>317</v>
      </c>
      <c r="AO150">
        <v>0</v>
      </c>
    </row>
    <row r="151" spans="1:48" x14ac:dyDescent="0.35">
      <c r="A151" t="s">
        <v>302</v>
      </c>
      <c r="B151" t="s">
        <v>310</v>
      </c>
      <c r="C151" s="1">
        <v>44634</v>
      </c>
      <c r="D151" s="1">
        <v>44701</v>
      </c>
      <c r="E151">
        <v>1</v>
      </c>
      <c r="F151" t="s">
        <v>310</v>
      </c>
      <c r="H151" t="s">
        <v>311</v>
      </c>
      <c r="I151" t="str">
        <f>("HB 6009")</f>
        <v>HB 6009</v>
      </c>
      <c r="J151" t="s">
        <v>310</v>
      </c>
      <c r="L151" t="s">
        <v>311</v>
      </c>
      <c r="M151" s="1">
        <v>44432</v>
      </c>
      <c r="N151" t="s">
        <v>310</v>
      </c>
      <c r="P151" t="s">
        <v>311</v>
      </c>
      <c r="Q151" t="str">
        <f>("Failed")</f>
        <v>Failed</v>
      </c>
      <c r="R151" t="s">
        <v>310</v>
      </c>
      <c r="T151" t="s">
        <v>311</v>
      </c>
      <c r="U151" s="1">
        <v>44632</v>
      </c>
      <c r="V151" t="s">
        <v>310</v>
      </c>
      <c r="X151" t="s">
        <v>311</v>
      </c>
      <c r="Y151">
        <v>0</v>
      </c>
      <c r="AG151">
        <v>1</v>
      </c>
      <c r="AH151" t="s">
        <v>310</v>
      </c>
      <c r="AJ151" t="s">
        <v>311</v>
      </c>
      <c r="AK151" t="str">
        <f t="shared" si="7"/>
        <v>Scope of emergency order is restricted</v>
      </c>
      <c r="AL151" t="s">
        <v>310</v>
      </c>
      <c r="AN151" t="s">
        <v>311</v>
      </c>
      <c r="AO151">
        <v>0</v>
      </c>
    </row>
    <row r="152" spans="1:48" x14ac:dyDescent="0.35">
      <c r="A152" t="s">
        <v>302</v>
      </c>
      <c r="B152" t="s">
        <v>314</v>
      </c>
      <c r="C152" s="1">
        <v>44634</v>
      </c>
      <c r="D152" s="1">
        <v>44701</v>
      </c>
      <c r="E152">
        <v>1</v>
      </c>
      <c r="F152" t="s">
        <v>314</v>
      </c>
      <c r="H152" t="s">
        <v>315</v>
      </c>
      <c r="I152" t="str">
        <f>("HB 6069")</f>
        <v>HB 6069</v>
      </c>
      <c r="J152" t="s">
        <v>314</v>
      </c>
      <c r="L152" t="s">
        <v>315</v>
      </c>
      <c r="M152" s="1">
        <v>44866</v>
      </c>
      <c r="N152" t="s">
        <v>314</v>
      </c>
      <c r="P152" t="s">
        <v>315</v>
      </c>
      <c r="Q152" t="str">
        <f>("Failed")</f>
        <v>Failed</v>
      </c>
      <c r="R152" t="s">
        <v>314</v>
      </c>
      <c r="T152" t="s">
        <v>315</v>
      </c>
      <c r="U152" s="1">
        <v>44632</v>
      </c>
      <c r="V152" t="s">
        <v>314</v>
      </c>
      <c r="X152" t="s">
        <v>315</v>
      </c>
      <c r="Y152">
        <v>0</v>
      </c>
      <c r="AG152">
        <v>1</v>
      </c>
      <c r="AH152" t="s">
        <v>314</v>
      </c>
      <c r="AJ152" t="s">
        <v>315</v>
      </c>
      <c r="AK152" t="str">
        <f t="shared" si="7"/>
        <v>Scope of emergency order is restricted</v>
      </c>
      <c r="AL152" t="s">
        <v>314</v>
      </c>
      <c r="AN152" t="s">
        <v>315</v>
      </c>
      <c r="AO152">
        <v>0</v>
      </c>
    </row>
    <row r="153" spans="1:48" x14ac:dyDescent="0.35">
      <c r="A153" t="s">
        <v>302</v>
      </c>
      <c r="B153" t="s">
        <v>312</v>
      </c>
      <c r="C153" s="1">
        <v>44634</v>
      </c>
      <c r="D153" s="1">
        <v>44701</v>
      </c>
      <c r="E153">
        <v>1</v>
      </c>
      <c r="F153" t="s">
        <v>312</v>
      </c>
      <c r="H153" t="s">
        <v>313</v>
      </c>
      <c r="I153" t="str">
        <f>("SB 594")</f>
        <v>SB 594</v>
      </c>
      <c r="J153" t="s">
        <v>312</v>
      </c>
      <c r="L153" t="s">
        <v>313</v>
      </c>
      <c r="M153" s="1">
        <v>44490</v>
      </c>
      <c r="N153" t="s">
        <v>312</v>
      </c>
      <c r="P153" t="s">
        <v>313</v>
      </c>
      <c r="Q153" t="str">
        <f>("Failed")</f>
        <v>Failed</v>
      </c>
      <c r="R153" t="s">
        <v>312</v>
      </c>
      <c r="T153" t="s">
        <v>313</v>
      </c>
      <c r="U153" s="1">
        <v>44632</v>
      </c>
      <c r="V153" t="s">
        <v>312</v>
      </c>
      <c r="X153" t="s">
        <v>313</v>
      </c>
      <c r="Y153">
        <v>1</v>
      </c>
      <c r="Z153" t="s">
        <v>312</v>
      </c>
      <c r="AB153" t="s">
        <v>313</v>
      </c>
      <c r="AC153" t="str">
        <f>("Scope of emergency order is restricted")</f>
        <v>Scope of emergency order is restricted</v>
      </c>
      <c r="AD153" t="s">
        <v>312</v>
      </c>
      <c r="AF153" t="s">
        <v>313</v>
      </c>
      <c r="AG153">
        <v>1</v>
      </c>
      <c r="AH153" t="s">
        <v>312</v>
      </c>
      <c r="AJ153" t="s">
        <v>313</v>
      </c>
      <c r="AK153" t="str">
        <f t="shared" si="7"/>
        <v>Scope of emergency order is restricted</v>
      </c>
      <c r="AL153" t="s">
        <v>312</v>
      </c>
      <c r="AN153" t="s">
        <v>313</v>
      </c>
      <c r="AO153">
        <v>1</v>
      </c>
      <c r="AP153" t="s">
        <v>312</v>
      </c>
      <c r="AR153" t="s">
        <v>313</v>
      </c>
      <c r="AS153" t="str">
        <f>("Scope of emergency order is restricted")</f>
        <v>Scope of emergency order is restricted</v>
      </c>
      <c r="AT153" t="s">
        <v>312</v>
      </c>
      <c r="AV153" t="s">
        <v>313</v>
      </c>
    </row>
    <row r="154" spans="1:48" x14ac:dyDescent="0.35">
      <c r="A154" t="s">
        <v>302</v>
      </c>
      <c r="B154" t="s">
        <v>316</v>
      </c>
      <c r="C154" s="1">
        <v>44634</v>
      </c>
      <c r="D154" s="1">
        <v>44701</v>
      </c>
      <c r="E154">
        <v>1</v>
      </c>
      <c r="F154" t="s">
        <v>316</v>
      </c>
      <c r="H154" t="s">
        <v>317</v>
      </c>
      <c r="I154" t="str">
        <f>("SB 734")</f>
        <v>SB 734</v>
      </c>
      <c r="J154" t="s">
        <v>316</v>
      </c>
      <c r="L154" t="s">
        <v>317</v>
      </c>
      <c r="M154" s="1">
        <v>44572</v>
      </c>
      <c r="N154" t="s">
        <v>316</v>
      </c>
      <c r="P154" t="s">
        <v>317</v>
      </c>
      <c r="Q154" t="str">
        <f>("Failed")</f>
        <v>Failed</v>
      </c>
      <c r="R154" t="s">
        <v>316</v>
      </c>
      <c r="T154" t="s">
        <v>317</v>
      </c>
      <c r="U154" s="1">
        <v>44632</v>
      </c>
      <c r="V154" t="s">
        <v>316</v>
      </c>
      <c r="X154" t="s">
        <v>317</v>
      </c>
      <c r="Y154">
        <v>0</v>
      </c>
      <c r="AG154">
        <v>1</v>
      </c>
      <c r="AH154" t="s">
        <v>316</v>
      </c>
      <c r="AJ154" t="s">
        <v>317</v>
      </c>
      <c r="AK154" t="str">
        <f t="shared" si="7"/>
        <v>Scope of emergency order is restricted</v>
      </c>
      <c r="AL154" t="s">
        <v>316</v>
      </c>
      <c r="AN154" t="s">
        <v>317</v>
      </c>
      <c r="AO154">
        <v>0</v>
      </c>
    </row>
    <row r="155" spans="1:48" x14ac:dyDescent="0.35">
      <c r="A155" t="s">
        <v>318</v>
      </c>
      <c r="B155" t="s">
        <v>48</v>
      </c>
      <c r="C155" s="1">
        <v>44197</v>
      </c>
      <c r="D155" s="1">
        <v>44234</v>
      </c>
      <c r="E155">
        <v>0</v>
      </c>
      <c r="I155" t="str">
        <f>("")</f>
        <v/>
      </c>
    </row>
    <row r="156" spans="1:48" x14ac:dyDescent="0.35">
      <c r="A156" t="s">
        <v>318</v>
      </c>
      <c r="B156" t="s">
        <v>319</v>
      </c>
      <c r="C156" s="1">
        <v>44235</v>
      </c>
      <c r="D156" s="1">
        <v>44285</v>
      </c>
      <c r="E156">
        <v>1</v>
      </c>
      <c r="F156" t="s">
        <v>319</v>
      </c>
      <c r="H156" t="s">
        <v>320</v>
      </c>
      <c r="I156" t="str">
        <f>("HB 358")</f>
        <v>HB 358</v>
      </c>
      <c r="J156" t="s">
        <v>319</v>
      </c>
      <c r="L156" t="s">
        <v>320</v>
      </c>
      <c r="M156" s="1">
        <v>44235</v>
      </c>
      <c r="N156" t="s">
        <v>319</v>
      </c>
      <c r="P156" t="s">
        <v>320</v>
      </c>
      <c r="Q156" t="str">
        <f>("Introduced")</f>
        <v>Introduced</v>
      </c>
      <c r="R156" t="s">
        <v>319</v>
      </c>
      <c r="T156" t="s">
        <v>320</v>
      </c>
      <c r="U156" s="1">
        <v>44260</v>
      </c>
      <c r="V156" t="s">
        <v>319</v>
      </c>
      <c r="X156" t="s">
        <v>320</v>
      </c>
      <c r="Y156">
        <v>1</v>
      </c>
      <c r="Z156" t="s">
        <v>319</v>
      </c>
      <c r="AB156" t="s">
        <v>320</v>
      </c>
      <c r="AC156" t="str">
        <f>("Issuance of emergency order is restricted, Duration of emergency order is limited")</f>
        <v>Issuance of emergency order is restricted, Duration of emergency order is limited</v>
      </c>
      <c r="AD156" t="s">
        <v>319</v>
      </c>
      <c r="AF156" t="s">
        <v>320</v>
      </c>
      <c r="AG156">
        <v>0</v>
      </c>
      <c r="AO156">
        <v>0</v>
      </c>
    </row>
    <row r="157" spans="1:48" x14ac:dyDescent="0.35">
      <c r="A157" t="s">
        <v>318</v>
      </c>
      <c r="B157" t="s">
        <v>321</v>
      </c>
      <c r="C157" s="1">
        <v>44243</v>
      </c>
      <c r="D157" s="1">
        <v>44285</v>
      </c>
      <c r="E157">
        <v>1</v>
      </c>
      <c r="F157" t="s">
        <v>321</v>
      </c>
      <c r="H157" t="s">
        <v>322</v>
      </c>
      <c r="I157" t="str">
        <f>("HB 468")</f>
        <v>HB 468</v>
      </c>
      <c r="J157" t="s">
        <v>321</v>
      </c>
      <c r="L157" t="s">
        <v>322</v>
      </c>
      <c r="M157" s="1">
        <v>44243</v>
      </c>
      <c r="N157" t="s">
        <v>321</v>
      </c>
      <c r="P157" t="s">
        <v>322</v>
      </c>
      <c r="Q157" t="str">
        <f>("Introduced")</f>
        <v>Introduced</v>
      </c>
      <c r="R157" t="s">
        <v>321</v>
      </c>
      <c r="T157" t="s">
        <v>322</v>
      </c>
      <c r="U157" s="1">
        <v>44253</v>
      </c>
      <c r="V157" t="s">
        <v>321</v>
      </c>
      <c r="X157" t="s">
        <v>322</v>
      </c>
      <c r="Y157">
        <v>1</v>
      </c>
      <c r="Z157" t="s">
        <v>321</v>
      </c>
      <c r="AB157" t="s">
        <v>322</v>
      </c>
      <c r="AC157" t="str">
        <f>("Scope of emergency order is restricted")</f>
        <v>Scope of emergency order is restricted</v>
      </c>
      <c r="AD157" t="s">
        <v>321</v>
      </c>
      <c r="AF157" t="s">
        <v>322</v>
      </c>
      <c r="AG157">
        <v>0</v>
      </c>
      <c r="AO157">
        <v>0</v>
      </c>
    </row>
    <row r="158" spans="1:48" x14ac:dyDescent="0.35">
      <c r="A158" t="s">
        <v>318</v>
      </c>
      <c r="B158" t="s">
        <v>323</v>
      </c>
      <c r="C158" s="1">
        <v>44244</v>
      </c>
      <c r="D158" s="1">
        <v>44259</v>
      </c>
      <c r="E158">
        <v>1</v>
      </c>
      <c r="F158" t="s">
        <v>323</v>
      </c>
      <c r="H158" t="s">
        <v>324</v>
      </c>
      <c r="I158" t="str">
        <f>("SB 200")</f>
        <v>SB 200</v>
      </c>
      <c r="J158" t="s">
        <v>323</v>
      </c>
      <c r="L158" t="s">
        <v>324</v>
      </c>
      <c r="M158" s="1">
        <v>44244</v>
      </c>
      <c r="N158" t="s">
        <v>323</v>
      </c>
      <c r="P158" t="s">
        <v>324</v>
      </c>
      <c r="Q158" t="str">
        <f>("Introduced")</f>
        <v>Introduced</v>
      </c>
      <c r="R158" t="s">
        <v>323</v>
      </c>
      <c r="T158" t="s">
        <v>324</v>
      </c>
      <c r="U158" s="1">
        <v>44260</v>
      </c>
      <c r="V158" t="s">
        <v>323</v>
      </c>
      <c r="X158" t="s">
        <v>324</v>
      </c>
      <c r="Y158">
        <v>1</v>
      </c>
      <c r="Z158" t="s">
        <v>323</v>
      </c>
      <c r="AB158" t="s">
        <v>324</v>
      </c>
      <c r="AC158" t="str">
        <f>("Scope of emergency order is restricted")</f>
        <v>Scope of emergency order is restricted</v>
      </c>
      <c r="AD158" t="s">
        <v>323</v>
      </c>
      <c r="AF158" t="s">
        <v>324</v>
      </c>
      <c r="AG158">
        <v>0</v>
      </c>
      <c r="AO158">
        <v>0</v>
      </c>
    </row>
    <row r="159" spans="1:48" x14ac:dyDescent="0.35">
      <c r="A159" t="s">
        <v>318</v>
      </c>
      <c r="B159" t="s">
        <v>325</v>
      </c>
      <c r="C159" s="1">
        <v>44245</v>
      </c>
      <c r="D159" s="1">
        <v>44285</v>
      </c>
      <c r="E159">
        <v>1</v>
      </c>
      <c r="F159" t="s">
        <v>325</v>
      </c>
      <c r="H159" t="s">
        <v>326</v>
      </c>
      <c r="I159" t="str">
        <f>("HB 536")</f>
        <v>HB 536</v>
      </c>
      <c r="J159" t="s">
        <v>325</v>
      </c>
      <c r="L159" t="s">
        <v>326</v>
      </c>
      <c r="M159" s="1">
        <v>44245</v>
      </c>
      <c r="N159" t="s">
        <v>325</v>
      </c>
      <c r="P159" t="s">
        <v>326</v>
      </c>
      <c r="Q159" t="str">
        <f>("Introduced")</f>
        <v>Introduced</v>
      </c>
      <c r="R159" t="s">
        <v>325</v>
      </c>
      <c r="T159" t="s">
        <v>326</v>
      </c>
      <c r="U159" s="1">
        <v>44253</v>
      </c>
      <c r="V159" t="s">
        <v>325</v>
      </c>
      <c r="X159" t="s">
        <v>326</v>
      </c>
      <c r="Y159">
        <v>1</v>
      </c>
      <c r="Z159" t="s">
        <v>325</v>
      </c>
      <c r="AB159" t="s">
        <v>326</v>
      </c>
      <c r="AC159" t="str">
        <f>("Scope of emergency order is restricted")</f>
        <v>Scope of emergency order is restricted</v>
      </c>
      <c r="AD159" t="s">
        <v>325</v>
      </c>
      <c r="AF159" t="s">
        <v>326</v>
      </c>
      <c r="AG159">
        <v>0</v>
      </c>
      <c r="AO159">
        <v>0</v>
      </c>
    </row>
    <row r="160" spans="1:48" x14ac:dyDescent="0.35">
      <c r="A160" t="s">
        <v>318</v>
      </c>
      <c r="B160" t="s">
        <v>327</v>
      </c>
      <c r="C160" s="1">
        <v>44246</v>
      </c>
      <c r="D160" s="1">
        <v>44654</v>
      </c>
      <c r="E160">
        <v>1</v>
      </c>
      <c r="F160" t="s">
        <v>327</v>
      </c>
      <c r="H160" t="s">
        <v>328</v>
      </c>
      <c r="I160" t="str">
        <f>("SB 214")</f>
        <v>SB 214</v>
      </c>
      <c r="J160" t="s">
        <v>327</v>
      </c>
      <c r="L160" t="s">
        <v>328</v>
      </c>
      <c r="M160" s="1">
        <v>44246</v>
      </c>
      <c r="N160" t="s">
        <v>327</v>
      </c>
      <c r="P160" t="s">
        <v>328</v>
      </c>
      <c r="Q160" t="str">
        <f>("Introduced")</f>
        <v>Introduced</v>
      </c>
      <c r="R160" t="s">
        <v>327</v>
      </c>
      <c r="T160" t="s">
        <v>328</v>
      </c>
      <c r="U160" s="1">
        <v>44571</v>
      </c>
      <c r="V160" t="s">
        <v>327</v>
      </c>
      <c r="X160" t="s">
        <v>328</v>
      </c>
      <c r="Y160">
        <v>1</v>
      </c>
      <c r="Z160" t="s">
        <v>327</v>
      </c>
      <c r="AB160" t="s">
        <v>328</v>
      </c>
      <c r="AC160" t="str">
        <f>("Scope of emergency order is restricted")</f>
        <v>Scope of emergency order is restricted</v>
      </c>
      <c r="AD160" t="s">
        <v>327</v>
      </c>
      <c r="AF160" t="s">
        <v>328</v>
      </c>
      <c r="AG160">
        <v>1</v>
      </c>
      <c r="AH160" t="s">
        <v>327</v>
      </c>
      <c r="AJ160" t="s">
        <v>328</v>
      </c>
      <c r="AK160" t="str">
        <f>("Scope of emergency order is restricted")</f>
        <v>Scope of emergency order is restricted</v>
      </c>
      <c r="AL160" t="s">
        <v>327</v>
      </c>
      <c r="AN160" t="s">
        <v>328</v>
      </c>
      <c r="AO160">
        <v>1</v>
      </c>
      <c r="AP160" t="s">
        <v>327</v>
      </c>
      <c r="AR160" t="s">
        <v>328</v>
      </c>
      <c r="AS160" t="str">
        <f>("Scope of emergency order is restricted")</f>
        <v>Scope of emergency order is restricted</v>
      </c>
      <c r="AT160" t="s">
        <v>327</v>
      </c>
      <c r="AV160" t="s">
        <v>328</v>
      </c>
    </row>
    <row r="161" spans="1:48" x14ac:dyDescent="0.35">
      <c r="A161" t="s">
        <v>318</v>
      </c>
      <c r="B161" t="s">
        <v>323</v>
      </c>
      <c r="C161" s="1">
        <v>44260</v>
      </c>
      <c r="D161" s="1">
        <v>44654</v>
      </c>
      <c r="E161">
        <v>1</v>
      </c>
      <c r="F161" t="s">
        <v>323</v>
      </c>
      <c r="H161" t="s">
        <v>329</v>
      </c>
      <c r="I161" t="str">
        <f>("SB 200")</f>
        <v>SB 200</v>
      </c>
      <c r="J161" t="s">
        <v>323</v>
      </c>
      <c r="L161" t="s">
        <v>329</v>
      </c>
      <c r="M161" s="1">
        <v>44244</v>
      </c>
      <c r="N161" t="s">
        <v>323</v>
      </c>
      <c r="P161" t="s">
        <v>329</v>
      </c>
      <c r="Q161" t="str">
        <f>("Passed First Chamber")</f>
        <v>Passed First Chamber</v>
      </c>
      <c r="R161" t="s">
        <v>323</v>
      </c>
      <c r="T161" t="s">
        <v>329</v>
      </c>
      <c r="U161" s="1">
        <v>44655</v>
      </c>
      <c r="V161" t="s">
        <v>323</v>
      </c>
      <c r="X161" t="s">
        <v>329</v>
      </c>
      <c r="Y161">
        <v>1</v>
      </c>
      <c r="Z161" t="s">
        <v>323</v>
      </c>
      <c r="AB161" t="s">
        <v>329</v>
      </c>
      <c r="AC161" t="str">
        <f>("Scope of emergency order is restricted")</f>
        <v>Scope of emergency order is restricted</v>
      </c>
      <c r="AD161" t="s">
        <v>323</v>
      </c>
      <c r="AF161" t="s">
        <v>329</v>
      </c>
      <c r="AG161">
        <v>0</v>
      </c>
      <c r="AO161">
        <v>0</v>
      </c>
    </row>
    <row r="162" spans="1:48" x14ac:dyDescent="0.35">
      <c r="A162" t="s">
        <v>318</v>
      </c>
      <c r="B162" t="s">
        <v>319</v>
      </c>
      <c r="C162" s="1">
        <v>44286</v>
      </c>
      <c r="D162" s="1">
        <v>44701</v>
      </c>
      <c r="E162">
        <v>1</v>
      </c>
      <c r="F162" t="s">
        <v>319</v>
      </c>
      <c r="H162" t="s">
        <v>330</v>
      </c>
      <c r="I162" t="str">
        <f>("HB 358")</f>
        <v>HB 358</v>
      </c>
      <c r="J162" t="s">
        <v>319</v>
      </c>
      <c r="L162" t="s">
        <v>330</v>
      </c>
      <c r="M162" s="1">
        <v>44235</v>
      </c>
      <c r="N162" t="s">
        <v>319</v>
      </c>
      <c r="P162" t="s">
        <v>330</v>
      </c>
      <c r="Q162" t="str">
        <f>("Failed")</f>
        <v>Failed</v>
      </c>
      <c r="R162" t="s">
        <v>319</v>
      </c>
      <c r="T162" t="s">
        <v>330</v>
      </c>
      <c r="U162" s="1">
        <v>44286</v>
      </c>
      <c r="V162" t="s">
        <v>319</v>
      </c>
      <c r="X162" t="s">
        <v>330</v>
      </c>
      <c r="Y162">
        <v>1</v>
      </c>
      <c r="Z162" t="s">
        <v>319</v>
      </c>
      <c r="AB162" t="s">
        <v>330</v>
      </c>
      <c r="AC162" t="str">
        <f>("Issuance of emergency order is restricted, Duration of emergency order is limited")</f>
        <v>Issuance of emergency order is restricted, Duration of emergency order is limited</v>
      </c>
      <c r="AD162" t="s">
        <v>319</v>
      </c>
      <c r="AF162" t="s">
        <v>330</v>
      </c>
      <c r="AG162">
        <v>0</v>
      </c>
      <c r="AO162">
        <v>0</v>
      </c>
    </row>
    <row r="163" spans="1:48" x14ac:dyDescent="0.35">
      <c r="A163" t="s">
        <v>318</v>
      </c>
      <c r="B163" t="s">
        <v>321</v>
      </c>
      <c r="C163" s="1">
        <v>44286</v>
      </c>
      <c r="D163" s="1">
        <v>44701</v>
      </c>
      <c r="E163">
        <v>1</v>
      </c>
      <c r="F163" t="s">
        <v>321</v>
      </c>
      <c r="H163" t="s">
        <v>331</v>
      </c>
      <c r="I163" t="str">
        <f>("HB 468")</f>
        <v>HB 468</v>
      </c>
      <c r="J163" t="s">
        <v>321</v>
      </c>
      <c r="L163" t="s">
        <v>331</v>
      </c>
      <c r="M163" s="1">
        <v>44243</v>
      </c>
      <c r="N163" t="s">
        <v>321</v>
      </c>
      <c r="P163" t="s">
        <v>331</v>
      </c>
      <c r="Q163" t="str">
        <f>("Failed")</f>
        <v>Failed</v>
      </c>
      <c r="R163" t="s">
        <v>321</v>
      </c>
      <c r="T163" t="s">
        <v>331</v>
      </c>
      <c r="U163" s="1">
        <v>44286</v>
      </c>
      <c r="V163" t="s">
        <v>321</v>
      </c>
      <c r="X163" t="s">
        <v>331</v>
      </c>
      <c r="Y163">
        <v>1</v>
      </c>
      <c r="Z163" t="s">
        <v>321</v>
      </c>
      <c r="AB163" t="s">
        <v>331</v>
      </c>
      <c r="AC163" t="str">
        <f>("Scope of emergency order is restricted")</f>
        <v>Scope of emergency order is restricted</v>
      </c>
      <c r="AD163" t="s">
        <v>321</v>
      </c>
      <c r="AF163" t="s">
        <v>331</v>
      </c>
      <c r="AG163">
        <v>0</v>
      </c>
      <c r="AO163">
        <v>0</v>
      </c>
    </row>
    <row r="164" spans="1:48" x14ac:dyDescent="0.35">
      <c r="A164" t="s">
        <v>318</v>
      </c>
      <c r="B164" t="s">
        <v>325</v>
      </c>
      <c r="C164" s="1">
        <v>44286</v>
      </c>
      <c r="D164" s="1">
        <v>44701</v>
      </c>
      <c r="E164">
        <v>1</v>
      </c>
      <c r="F164" t="s">
        <v>325</v>
      </c>
      <c r="H164" t="s">
        <v>332</v>
      </c>
      <c r="I164" t="str">
        <f>("HB 536")</f>
        <v>HB 536</v>
      </c>
      <c r="J164" t="s">
        <v>325</v>
      </c>
      <c r="L164" t="s">
        <v>332</v>
      </c>
      <c r="M164" s="1">
        <v>44245</v>
      </c>
      <c r="N164" t="s">
        <v>325</v>
      </c>
      <c r="P164" t="s">
        <v>332</v>
      </c>
      <c r="Q164" t="str">
        <f>("Failed")</f>
        <v>Failed</v>
      </c>
      <c r="R164" t="s">
        <v>325</v>
      </c>
      <c r="T164" t="s">
        <v>332</v>
      </c>
      <c r="U164" s="1">
        <v>44286</v>
      </c>
      <c r="V164" t="s">
        <v>325</v>
      </c>
      <c r="X164" t="s">
        <v>332</v>
      </c>
      <c r="Y164">
        <v>1</v>
      </c>
      <c r="Z164" t="s">
        <v>325</v>
      </c>
      <c r="AB164" t="s">
        <v>332</v>
      </c>
      <c r="AC164" t="str">
        <f>("Scope of emergency order is restricted")</f>
        <v>Scope of emergency order is restricted</v>
      </c>
      <c r="AD164" t="s">
        <v>325</v>
      </c>
      <c r="AF164" t="s">
        <v>332</v>
      </c>
      <c r="AG164">
        <v>0</v>
      </c>
      <c r="AO164">
        <v>0</v>
      </c>
    </row>
    <row r="165" spans="1:48" x14ac:dyDescent="0.35">
      <c r="A165" t="s">
        <v>318</v>
      </c>
      <c r="B165" t="s">
        <v>333</v>
      </c>
      <c r="C165" s="1">
        <v>44566</v>
      </c>
      <c r="D165" s="1">
        <v>44654</v>
      </c>
      <c r="E165">
        <v>1</v>
      </c>
      <c r="F165" t="s">
        <v>333</v>
      </c>
      <c r="H165" t="s">
        <v>334</v>
      </c>
      <c r="I165" t="str">
        <f>("HB 869")</f>
        <v>HB 869</v>
      </c>
      <c r="J165" t="s">
        <v>333</v>
      </c>
      <c r="L165" t="s">
        <v>334</v>
      </c>
      <c r="M165" s="1">
        <v>44566</v>
      </c>
      <c r="N165" t="s">
        <v>333</v>
      </c>
      <c r="P165" t="s">
        <v>334</v>
      </c>
      <c r="Q165" t="str">
        <f>("Introduced")</f>
        <v>Introduced</v>
      </c>
      <c r="R165" t="s">
        <v>333</v>
      </c>
      <c r="T165" t="s">
        <v>334</v>
      </c>
      <c r="U165" s="1">
        <v>44566</v>
      </c>
      <c r="V165" t="s">
        <v>333</v>
      </c>
      <c r="X165" t="s">
        <v>334</v>
      </c>
      <c r="Y165">
        <v>0</v>
      </c>
      <c r="AG165">
        <v>1</v>
      </c>
      <c r="AH165" t="s">
        <v>333</v>
      </c>
      <c r="AJ165" t="s">
        <v>334</v>
      </c>
      <c r="AK165" t="str">
        <f t="shared" ref="AK165:AK172" si="8">("Scope of emergency order is restricted")</f>
        <v>Scope of emergency order is restricted</v>
      </c>
      <c r="AL165" t="s">
        <v>333</v>
      </c>
      <c r="AN165" t="s">
        <v>334</v>
      </c>
      <c r="AO165">
        <v>1</v>
      </c>
      <c r="AP165" t="s">
        <v>333</v>
      </c>
      <c r="AR165" t="s">
        <v>334</v>
      </c>
      <c r="AS165" t="str">
        <f t="shared" ref="AS165:AS172" si="9">("Scope of emergency order is restricted")</f>
        <v>Scope of emergency order is restricted</v>
      </c>
      <c r="AT165" t="s">
        <v>333</v>
      </c>
      <c r="AV165" t="s">
        <v>334</v>
      </c>
    </row>
    <row r="166" spans="1:48" x14ac:dyDescent="0.35">
      <c r="A166" t="s">
        <v>318</v>
      </c>
      <c r="B166" t="s">
        <v>335</v>
      </c>
      <c r="C166" s="1">
        <v>44575</v>
      </c>
      <c r="D166" s="1">
        <v>44623</v>
      </c>
      <c r="E166">
        <v>1</v>
      </c>
      <c r="F166" t="s">
        <v>335</v>
      </c>
      <c r="G166" t="s">
        <v>336</v>
      </c>
      <c r="H166" t="s">
        <v>337</v>
      </c>
      <c r="I166" t="str">
        <f>("SB 345")</f>
        <v>SB 345</v>
      </c>
      <c r="J166" t="s">
        <v>335</v>
      </c>
      <c r="L166" t="s">
        <v>337</v>
      </c>
      <c r="M166" s="1">
        <v>44575</v>
      </c>
      <c r="N166" t="s">
        <v>335</v>
      </c>
      <c r="P166" t="s">
        <v>337</v>
      </c>
      <c r="Q166" t="str">
        <f>("Introduced")</f>
        <v>Introduced</v>
      </c>
      <c r="R166" t="s">
        <v>335</v>
      </c>
      <c r="T166" t="s">
        <v>337</v>
      </c>
      <c r="U166" s="1">
        <v>44620</v>
      </c>
      <c r="V166" t="s">
        <v>335</v>
      </c>
      <c r="X166" t="s">
        <v>337</v>
      </c>
      <c r="Y166">
        <v>1</v>
      </c>
      <c r="Z166" t="s">
        <v>335</v>
      </c>
      <c r="AB166" t="s">
        <v>337</v>
      </c>
      <c r="AC166" t="str">
        <f>("Scope of emergency order is restricted")</f>
        <v>Scope of emergency order is restricted</v>
      </c>
      <c r="AD166" t="s">
        <v>335</v>
      </c>
      <c r="AF166" t="s">
        <v>337</v>
      </c>
      <c r="AG166">
        <v>1</v>
      </c>
      <c r="AH166" t="s">
        <v>335</v>
      </c>
      <c r="AJ166" t="s">
        <v>337</v>
      </c>
      <c r="AK166" t="str">
        <f t="shared" si="8"/>
        <v>Scope of emergency order is restricted</v>
      </c>
      <c r="AL166" t="s">
        <v>335</v>
      </c>
      <c r="AN166" t="s">
        <v>337</v>
      </c>
      <c r="AO166">
        <v>1</v>
      </c>
      <c r="AP166" t="s">
        <v>335</v>
      </c>
      <c r="AR166" t="s">
        <v>337</v>
      </c>
      <c r="AS166" t="str">
        <f t="shared" si="9"/>
        <v>Scope of emergency order is restricted</v>
      </c>
      <c r="AT166" t="s">
        <v>335</v>
      </c>
      <c r="AV166" t="s">
        <v>337</v>
      </c>
    </row>
    <row r="167" spans="1:48" x14ac:dyDescent="0.35">
      <c r="A167" t="s">
        <v>318</v>
      </c>
      <c r="B167" t="s">
        <v>338</v>
      </c>
      <c r="C167" s="1">
        <v>44609</v>
      </c>
      <c r="D167" s="1">
        <v>44654</v>
      </c>
      <c r="E167">
        <v>1</v>
      </c>
      <c r="F167" t="s">
        <v>338</v>
      </c>
      <c r="H167" t="s">
        <v>339</v>
      </c>
      <c r="I167" t="str">
        <f>("HB 1378")</f>
        <v>HB 1378</v>
      </c>
      <c r="J167" t="s">
        <v>338</v>
      </c>
      <c r="L167" t="s">
        <v>339</v>
      </c>
      <c r="M167" s="1">
        <v>44609</v>
      </c>
      <c r="N167" t="s">
        <v>338</v>
      </c>
      <c r="P167" t="s">
        <v>339</v>
      </c>
      <c r="Q167" t="str">
        <f>("Introduced")</f>
        <v>Introduced</v>
      </c>
      <c r="R167" t="s">
        <v>338</v>
      </c>
      <c r="T167" t="s">
        <v>339</v>
      </c>
      <c r="U167" s="1">
        <v>44623</v>
      </c>
      <c r="V167" t="s">
        <v>338</v>
      </c>
      <c r="X167" t="s">
        <v>339</v>
      </c>
      <c r="Y167">
        <v>0</v>
      </c>
      <c r="AG167">
        <v>1</v>
      </c>
      <c r="AH167" t="s">
        <v>338</v>
      </c>
      <c r="AJ167" t="s">
        <v>339</v>
      </c>
      <c r="AK167" t="str">
        <f t="shared" si="8"/>
        <v>Scope of emergency order is restricted</v>
      </c>
      <c r="AL167" t="s">
        <v>338</v>
      </c>
      <c r="AN167" t="s">
        <v>339</v>
      </c>
      <c r="AO167">
        <v>1</v>
      </c>
      <c r="AP167" t="s">
        <v>338</v>
      </c>
      <c r="AR167" t="s">
        <v>339</v>
      </c>
      <c r="AS167" t="str">
        <f t="shared" si="9"/>
        <v>Scope of emergency order is restricted</v>
      </c>
      <c r="AT167" t="s">
        <v>338</v>
      </c>
      <c r="AV167" t="s">
        <v>339</v>
      </c>
    </row>
    <row r="168" spans="1:48" x14ac:dyDescent="0.35">
      <c r="A168" t="s">
        <v>318</v>
      </c>
      <c r="B168" t="s">
        <v>335</v>
      </c>
      <c r="C168" s="1">
        <v>44624</v>
      </c>
      <c r="D168" s="1">
        <v>44648</v>
      </c>
      <c r="E168">
        <v>1</v>
      </c>
      <c r="F168" t="s">
        <v>335</v>
      </c>
      <c r="G168" t="s">
        <v>336</v>
      </c>
      <c r="H168" t="s">
        <v>340</v>
      </c>
      <c r="I168" t="str">
        <f>("SB 345")</f>
        <v>SB 345</v>
      </c>
      <c r="J168" t="s">
        <v>335</v>
      </c>
      <c r="L168" t="s">
        <v>340</v>
      </c>
      <c r="M168" s="1">
        <v>44575</v>
      </c>
      <c r="N168" t="s">
        <v>335</v>
      </c>
      <c r="P168" t="s">
        <v>340</v>
      </c>
      <c r="Q168" t="str">
        <f>("Passed First Chamber")</f>
        <v>Passed First Chamber</v>
      </c>
      <c r="R168" t="s">
        <v>335</v>
      </c>
      <c r="T168" t="s">
        <v>340</v>
      </c>
      <c r="U168" s="1">
        <v>44645</v>
      </c>
      <c r="V168" t="s">
        <v>335</v>
      </c>
      <c r="X168" t="s">
        <v>340</v>
      </c>
      <c r="Y168">
        <v>1</v>
      </c>
      <c r="Z168" t="s">
        <v>335</v>
      </c>
      <c r="AB168" t="s">
        <v>340</v>
      </c>
      <c r="AC168" t="str">
        <f>("Scope of emergency order is restricted")</f>
        <v>Scope of emergency order is restricted</v>
      </c>
      <c r="AD168" t="s">
        <v>335</v>
      </c>
      <c r="AF168" t="s">
        <v>340</v>
      </c>
      <c r="AG168">
        <v>1</v>
      </c>
      <c r="AH168" t="s">
        <v>335</v>
      </c>
      <c r="AJ168" t="s">
        <v>340</v>
      </c>
      <c r="AK168" t="str">
        <f t="shared" si="8"/>
        <v>Scope of emergency order is restricted</v>
      </c>
      <c r="AL168" t="s">
        <v>335</v>
      </c>
      <c r="AN168" t="s">
        <v>340</v>
      </c>
      <c r="AO168">
        <v>1</v>
      </c>
      <c r="AP168" t="s">
        <v>335</v>
      </c>
      <c r="AR168" t="s">
        <v>340</v>
      </c>
      <c r="AS168" t="str">
        <f t="shared" si="9"/>
        <v>Scope of emergency order is restricted</v>
      </c>
      <c r="AT168" t="s">
        <v>335</v>
      </c>
      <c r="AV168" t="s">
        <v>340</v>
      </c>
    </row>
    <row r="169" spans="1:48" x14ac:dyDescent="0.35">
      <c r="A169" t="s">
        <v>318</v>
      </c>
      <c r="B169" t="s">
        <v>335</v>
      </c>
      <c r="C169" s="1">
        <v>44649</v>
      </c>
      <c r="D169" s="1">
        <v>44683</v>
      </c>
      <c r="E169">
        <v>1</v>
      </c>
      <c r="F169" t="s">
        <v>335</v>
      </c>
      <c r="G169" t="s">
        <v>336</v>
      </c>
      <c r="H169" t="s">
        <v>341</v>
      </c>
      <c r="I169" t="str">
        <f>("SB 345")</f>
        <v>SB 345</v>
      </c>
      <c r="J169" t="s">
        <v>335</v>
      </c>
      <c r="L169" t="s">
        <v>341</v>
      </c>
      <c r="M169" s="1">
        <v>44575</v>
      </c>
      <c r="N169" t="s">
        <v>335</v>
      </c>
      <c r="P169" t="s">
        <v>341</v>
      </c>
      <c r="Q169" t="str">
        <f>("Passed Second Chamber")</f>
        <v>Passed Second Chamber</v>
      </c>
      <c r="R169" t="s">
        <v>335</v>
      </c>
      <c r="T169" t="s">
        <v>341</v>
      </c>
      <c r="U169" s="1">
        <v>44658</v>
      </c>
      <c r="V169" t="s">
        <v>335</v>
      </c>
      <c r="X169" t="s">
        <v>341</v>
      </c>
      <c r="Y169">
        <v>1</v>
      </c>
      <c r="Z169" t="s">
        <v>335</v>
      </c>
      <c r="AB169" t="s">
        <v>341</v>
      </c>
      <c r="AC169" t="str">
        <f>("Scope of emergency order is restricted")</f>
        <v>Scope of emergency order is restricted</v>
      </c>
      <c r="AD169" t="s">
        <v>335</v>
      </c>
      <c r="AF169" t="s">
        <v>341</v>
      </c>
      <c r="AG169">
        <v>1</v>
      </c>
      <c r="AH169" t="s">
        <v>335</v>
      </c>
      <c r="AJ169" t="s">
        <v>341</v>
      </c>
      <c r="AK169" t="str">
        <f t="shared" si="8"/>
        <v>Scope of emergency order is restricted</v>
      </c>
      <c r="AL169" t="s">
        <v>335</v>
      </c>
      <c r="AN169" t="s">
        <v>341</v>
      </c>
      <c r="AO169">
        <v>1</v>
      </c>
      <c r="AP169" t="s">
        <v>335</v>
      </c>
      <c r="AR169" t="s">
        <v>341</v>
      </c>
      <c r="AS169" t="str">
        <f t="shared" si="9"/>
        <v>Scope of emergency order is restricted</v>
      </c>
      <c r="AT169" t="s">
        <v>335</v>
      </c>
      <c r="AV169" t="s">
        <v>341</v>
      </c>
    </row>
    <row r="170" spans="1:48" x14ac:dyDescent="0.35">
      <c r="A170" t="s">
        <v>318</v>
      </c>
      <c r="B170" t="s">
        <v>327</v>
      </c>
      <c r="C170" s="1">
        <v>44655</v>
      </c>
      <c r="D170" s="1">
        <v>44701</v>
      </c>
      <c r="E170">
        <v>1</v>
      </c>
      <c r="F170" t="s">
        <v>327</v>
      </c>
      <c r="H170" t="s">
        <v>342</v>
      </c>
      <c r="I170" t="str">
        <f>("SB 214")</f>
        <v>SB 214</v>
      </c>
      <c r="J170" t="s">
        <v>327</v>
      </c>
      <c r="L170" t="s">
        <v>342</v>
      </c>
      <c r="M170" s="1">
        <v>44246</v>
      </c>
      <c r="N170" t="s">
        <v>327</v>
      </c>
      <c r="P170" t="s">
        <v>342</v>
      </c>
      <c r="Q170" t="str">
        <f>("Failed")</f>
        <v>Failed</v>
      </c>
      <c r="R170" t="s">
        <v>327</v>
      </c>
      <c r="T170" t="s">
        <v>342</v>
      </c>
      <c r="U170" s="1">
        <v>44571</v>
      </c>
      <c r="V170" t="s">
        <v>327</v>
      </c>
      <c r="X170" t="s">
        <v>342</v>
      </c>
      <c r="Y170">
        <v>1</v>
      </c>
      <c r="Z170" t="s">
        <v>327</v>
      </c>
      <c r="AB170" t="s">
        <v>342</v>
      </c>
      <c r="AC170" t="str">
        <f>("Scope of emergency order is restricted")</f>
        <v>Scope of emergency order is restricted</v>
      </c>
      <c r="AD170" t="s">
        <v>327</v>
      </c>
      <c r="AF170" t="s">
        <v>342</v>
      </c>
      <c r="AG170">
        <v>1</v>
      </c>
      <c r="AH170" t="s">
        <v>327</v>
      </c>
      <c r="AJ170" t="s">
        <v>342</v>
      </c>
      <c r="AK170" t="str">
        <f t="shared" si="8"/>
        <v>Scope of emergency order is restricted</v>
      </c>
      <c r="AL170" t="s">
        <v>327</v>
      </c>
      <c r="AN170" t="s">
        <v>342</v>
      </c>
      <c r="AO170">
        <v>1</v>
      </c>
      <c r="AP170" t="s">
        <v>327</v>
      </c>
      <c r="AR170" t="s">
        <v>342</v>
      </c>
      <c r="AS170" t="str">
        <f t="shared" si="9"/>
        <v>Scope of emergency order is restricted</v>
      </c>
      <c r="AT170" t="s">
        <v>327</v>
      </c>
      <c r="AV170" t="s">
        <v>342</v>
      </c>
    </row>
    <row r="171" spans="1:48" x14ac:dyDescent="0.35">
      <c r="A171" t="s">
        <v>318</v>
      </c>
      <c r="B171" t="s">
        <v>333</v>
      </c>
      <c r="C171" s="1">
        <v>44655</v>
      </c>
      <c r="D171" s="1">
        <v>44701</v>
      </c>
      <c r="E171">
        <v>1</v>
      </c>
      <c r="F171" t="s">
        <v>333</v>
      </c>
      <c r="H171" t="s">
        <v>343</v>
      </c>
      <c r="I171" t="str">
        <f>("HB 869")</f>
        <v>HB 869</v>
      </c>
      <c r="J171" t="s">
        <v>333</v>
      </c>
      <c r="L171" t="s">
        <v>343</v>
      </c>
      <c r="M171" s="1">
        <v>44566</v>
      </c>
      <c r="N171" t="s">
        <v>333</v>
      </c>
      <c r="P171" t="s">
        <v>343</v>
      </c>
      <c r="Q171" t="str">
        <f>("Failed")</f>
        <v>Failed</v>
      </c>
      <c r="R171" t="s">
        <v>333</v>
      </c>
      <c r="T171" t="s">
        <v>343</v>
      </c>
      <c r="U171" s="1">
        <v>44566</v>
      </c>
      <c r="V171" t="s">
        <v>333</v>
      </c>
      <c r="X171" t="s">
        <v>343</v>
      </c>
      <c r="Y171">
        <v>0</v>
      </c>
      <c r="AG171">
        <v>1</v>
      </c>
      <c r="AH171" t="s">
        <v>333</v>
      </c>
      <c r="AJ171" t="s">
        <v>343</v>
      </c>
      <c r="AK171" t="str">
        <f t="shared" si="8"/>
        <v>Scope of emergency order is restricted</v>
      </c>
      <c r="AL171" t="s">
        <v>333</v>
      </c>
      <c r="AN171" t="s">
        <v>343</v>
      </c>
      <c r="AO171">
        <v>1</v>
      </c>
      <c r="AP171" t="s">
        <v>333</v>
      </c>
      <c r="AR171" t="s">
        <v>343</v>
      </c>
      <c r="AS171" t="str">
        <f t="shared" si="9"/>
        <v>Scope of emergency order is restricted</v>
      </c>
      <c r="AT171" t="s">
        <v>333</v>
      </c>
      <c r="AV171" t="s">
        <v>343</v>
      </c>
    </row>
    <row r="172" spans="1:48" x14ac:dyDescent="0.35">
      <c r="A172" t="s">
        <v>318</v>
      </c>
      <c r="B172" t="s">
        <v>338</v>
      </c>
      <c r="C172" s="1">
        <v>44655</v>
      </c>
      <c r="D172" s="1">
        <v>44701</v>
      </c>
      <c r="E172">
        <v>1</v>
      </c>
      <c r="F172" t="s">
        <v>338</v>
      </c>
      <c r="H172" t="s">
        <v>344</v>
      </c>
      <c r="I172" t="str">
        <f>("HB 1378")</f>
        <v>HB 1378</v>
      </c>
      <c r="J172" t="s">
        <v>338</v>
      </c>
      <c r="L172" t="s">
        <v>344</v>
      </c>
      <c r="M172" s="1">
        <v>44609</v>
      </c>
      <c r="N172" t="s">
        <v>338</v>
      </c>
      <c r="P172" t="s">
        <v>344</v>
      </c>
      <c r="Q172" t="str">
        <f>("Failed")</f>
        <v>Failed</v>
      </c>
      <c r="R172" t="s">
        <v>338</v>
      </c>
      <c r="T172" t="s">
        <v>344</v>
      </c>
      <c r="U172" s="1">
        <v>44623</v>
      </c>
      <c r="V172" t="s">
        <v>338</v>
      </c>
      <c r="X172" t="s">
        <v>344</v>
      </c>
      <c r="Y172">
        <v>0</v>
      </c>
      <c r="AG172">
        <v>1</v>
      </c>
      <c r="AH172" t="s">
        <v>338</v>
      </c>
      <c r="AJ172" t="s">
        <v>344</v>
      </c>
      <c r="AK172" t="str">
        <f t="shared" si="8"/>
        <v>Scope of emergency order is restricted</v>
      </c>
      <c r="AL172" t="s">
        <v>338</v>
      </c>
      <c r="AN172" t="s">
        <v>344</v>
      </c>
      <c r="AO172">
        <v>1</v>
      </c>
      <c r="AP172" t="s">
        <v>338</v>
      </c>
      <c r="AR172" t="s">
        <v>344</v>
      </c>
      <c r="AS172" t="str">
        <f t="shared" si="9"/>
        <v>Scope of emergency order is restricted</v>
      </c>
      <c r="AT172" t="s">
        <v>338</v>
      </c>
      <c r="AV172" t="s">
        <v>344</v>
      </c>
    </row>
    <row r="173" spans="1:48" x14ac:dyDescent="0.35">
      <c r="A173" t="s">
        <v>318</v>
      </c>
      <c r="B173" t="s">
        <v>323</v>
      </c>
      <c r="C173" s="1">
        <v>44655</v>
      </c>
      <c r="D173" s="1">
        <v>44701</v>
      </c>
      <c r="E173">
        <v>1</v>
      </c>
      <c r="F173" t="s">
        <v>323</v>
      </c>
      <c r="H173" t="s">
        <v>345</v>
      </c>
      <c r="I173" t="str">
        <f>("SB 200")</f>
        <v>SB 200</v>
      </c>
      <c r="J173" t="s">
        <v>323</v>
      </c>
      <c r="L173" t="s">
        <v>345</v>
      </c>
      <c r="M173" s="1">
        <v>44244</v>
      </c>
      <c r="N173" t="s">
        <v>323</v>
      </c>
      <c r="P173" t="s">
        <v>345</v>
      </c>
      <c r="Q173" t="str">
        <f>("Failed")</f>
        <v>Failed</v>
      </c>
      <c r="R173" t="s">
        <v>323</v>
      </c>
      <c r="T173" t="s">
        <v>345</v>
      </c>
      <c r="U173" s="1">
        <v>44655</v>
      </c>
      <c r="V173" t="s">
        <v>323</v>
      </c>
      <c r="X173" t="s">
        <v>345</v>
      </c>
      <c r="Y173">
        <v>1</v>
      </c>
      <c r="Z173" t="s">
        <v>323</v>
      </c>
      <c r="AB173" t="s">
        <v>345</v>
      </c>
      <c r="AC173" t="str">
        <f>("Scope of emergency order is restricted")</f>
        <v>Scope of emergency order is restricted</v>
      </c>
      <c r="AD173" t="s">
        <v>323</v>
      </c>
      <c r="AF173" t="s">
        <v>345</v>
      </c>
      <c r="AG173">
        <v>0</v>
      </c>
      <c r="AO173">
        <v>0</v>
      </c>
    </row>
    <row r="174" spans="1:48" x14ac:dyDescent="0.35">
      <c r="A174" t="s">
        <v>318</v>
      </c>
      <c r="B174" t="s">
        <v>335</v>
      </c>
      <c r="C174" s="1">
        <v>44684</v>
      </c>
      <c r="D174" s="1">
        <v>44701</v>
      </c>
      <c r="E174">
        <v>1</v>
      </c>
      <c r="F174" t="s">
        <v>335</v>
      </c>
      <c r="G174" t="s">
        <v>336</v>
      </c>
      <c r="H174" t="s">
        <v>346</v>
      </c>
      <c r="I174" t="str">
        <f>("SB 345")</f>
        <v>SB 345</v>
      </c>
      <c r="J174" t="s">
        <v>335</v>
      </c>
      <c r="L174" t="s">
        <v>346</v>
      </c>
      <c r="M174" s="1">
        <v>44575</v>
      </c>
      <c r="N174" t="s">
        <v>335</v>
      </c>
      <c r="P174" t="s">
        <v>346</v>
      </c>
      <c r="Q174" t="str">
        <f>("Enacted")</f>
        <v>Enacted</v>
      </c>
      <c r="R174" t="s">
        <v>335</v>
      </c>
      <c r="T174" t="s">
        <v>346</v>
      </c>
      <c r="U174" s="1">
        <v>44684</v>
      </c>
      <c r="V174" t="s">
        <v>335</v>
      </c>
      <c r="X174" t="s">
        <v>346</v>
      </c>
      <c r="Y174">
        <v>1</v>
      </c>
      <c r="Z174" t="s">
        <v>335</v>
      </c>
      <c r="AB174" t="s">
        <v>346</v>
      </c>
      <c r="AC174" t="str">
        <f>("Scope of emergency order is restricted")</f>
        <v>Scope of emergency order is restricted</v>
      </c>
      <c r="AD174" t="s">
        <v>335</v>
      </c>
      <c r="AF174" t="s">
        <v>346</v>
      </c>
      <c r="AG174">
        <v>1</v>
      </c>
      <c r="AH174" t="s">
        <v>335</v>
      </c>
      <c r="AJ174" t="s">
        <v>346</v>
      </c>
      <c r="AK174" t="str">
        <f>("Scope of emergency order is restricted")</f>
        <v>Scope of emergency order is restricted</v>
      </c>
      <c r="AL174" t="s">
        <v>335</v>
      </c>
      <c r="AN174" t="s">
        <v>346</v>
      </c>
      <c r="AO174">
        <v>1</v>
      </c>
      <c r="AP174" t="s">
        <v>335</v>
      </c>
      <c r="AR174" t="s">
        <v>346</v>
      </c>
      <c r="AS174" t="str">
        <f>("Scope of emergency order is restricted")</f>
        <v>Scope of emergency order is restricted</v>
      </c>
      <c r="AT174" t="s">
        <v>335</v>
      </c>
      <c r="AV174" t="s">
        <v>346</v>
      </c>
    </row>
    <row r="175" spans="1:48" x14ac:dyDescent="0.35">
      <c r="A175" t="s">
        <v>347</v>
      </c>
      <c r="B175" t="s">
        <v>48</v>
      </c>
      <c r="C175" s="1">
        <v>44197</v>
      </c>
      <c r="D175" s="1">
        <v>44216</v>
      </c>
      <c r="E175">
        <v>0</v>
      </c>
      <c r="I175" t="str">
        <f>("")</f>
        <v/>
      </c>
    </row>
    <row r="176" spans="1:48" x14ac:dyDescent="0.35">
      <c r="A176" t="s">
        <v>347</v>
      </c>
      <c r="B176" t="s">
        <v>348</v>
      </c>
      <c r="C176" s="1">
        <v>44217</v>
      </c>
      <c r="D176" s="1">
        <v>44259</v>
      </c>
      <c r="E176">
        <v>1</v>
      </c>
      <c r="F176" t="s">
        <v>348</v>
      </c>
      <c r="G176" t="s">
        <v>349</v>
      </c>
      <c r="H176" t="s">
        <v>350</v>
      </c>
      <c r="I176" t="str">
        <f>("HB 103")</f>
        <v>HB 103</v>
      </c>
      <c r="J176" t="s">
        <v>348</v>
      </c>
      <c r="L176" t="s">
        <v>350</v>
      </c>
      <c r="M176" s="1">
        <v>44217</v>
      </c>
      <c r="N176" t="s">
        <v>348</v>
      </c>
      <c r="P176" t="s">
        <v>350</v>
      </c>
      <c r="Q176" t="str">
        <f>("Introduced")</f>
        <v>Introduced</v>
      </c>
      <c r="R176" t="s">
        <v>348</v>
      </c>
      <c r="T176" t="s">
        <v>350</v>
      </c>
      <c r="U176" s="1">
        <v>44260</v>
      </c>
      <c r="V176" t="s">
        <v>348</v>
      </c>
      <c r="X176" t="s">
        <v>350</v>
      </c>
      <c r="Y176">
        <v>1</v>
      </c>
      <c r="Z176" t="s">
        <v>348</v>
      </c>
      <c r="AB176" t="s">
        <v>350</v>
      </c>
      <c r="AC176" t="str">
        <f>("Duration of emergency order is limited, Scope of emergency order is restricted")</f>
        <v>Duration of emergency order is limited, Scope of emergency order is restricted</v>
      </c>
      <c r="AD176" t="s">
        <v>348</v>
      </c>
      <c r="AF176" t="s">
        <v>350</v>
      </c>
      <c r="AG176">
        <v>0</v>
      </c>
      <c r="AO176">
        <v>0</v>
      </c>
    </row>
    <row r="177" spans="1:48" x14ac:dyDescent="0.35">
      <c r="A177" t="s">
        <v>347</v>
      </c>
      <c r="B177" t="s">
        <v>351</v>
      </c>
      <c r="C177" s="1">
        <v>44223</v>
      </c>
      <c r="D177" s="1">
        <v>44685</v>
      </c>
      <c r="E177">
        <v>1</v>
      </c>
      <c r="F177" t="s">
        <v>351</v>
      </c>
      <c r="G177" t="s">
        <v>352</v>
      </c>
      <c r="H177" t="s">
        <v>353</v>
      </c>
      <c r="I177" t="str">
        <f>("SB 1267")</f>
        <v>SB 1267</v>
      </c>
      <c r="J177" t="s">
        <v>351</v>
      </c>
      <c r="L177" t="s">
        <v>353</v>
      </c>
      <c r="M177" s="1">
        <v>44588</v>
      </c>
      <c r="N177" t="s">
        <v>351</v>
      </c>
      <c r="P177" t="s">
        <v>353</v>
      </c>
      <c r="Q177" t="str">
        <f>("Introduced")</f>
        <v>Introduced</v>
      </c>
      <c r="R177" t="s">
        <v>351</v>
      </c>
      <c r="T177" t="s">
        <v>353</v>
      </c>
      <c r="U177" s="1">
        <v>44540</v>
      </c>
      <c r="V177" t="s">
        <v>351</v>
      </c>
      <c r="X177" t="s">
        <v>353</v>
      </c>
      <c r="Y177">
        <v>1</v>
      </c>
      <c r="Z177" t="s">
        <v>351</v>
      </c>
      <c r="AB177" t="s">
        <v>353</v>
      </c>
      <c r="AC177" t="str">
        <f>("Issuance of emergency order is restricted, Duration of emergency order is limited")</f>
        <v>Issuance of emergency order is restricted, Duration of emergency order is limited</v>
      </c>
      <c r="AD177" t="s">
        <v>351</v>
      </c>
      <c r="AF177" t="s">
        <v>353</v>
      </c>
      <c r="AG177">
        <v>0</v>
      </c>
      <c r="AO177">
        <v>1</v>
      </c>
      <c r="AP177" t="s">
        <v>351</v>
      </c>
      <c r="AR177" t="s">
        <v>353</v>
      </c>
      <c r="AS177" t="str">
        <f>("Issuance of emergency order is restricted, Duration of emergency order is limited")</f>
        <v>Issuance of emergency order is restricted, Duration of emergency order is limited</v>
      </c>
      <c r="AT177" t="s">
        <v>351</v>
      </c>
      <c r="AV177" t="s">
        <v>353</v>
      </c>
    </row>
    <row r="178" spans="1:48" x14ac:dyDescent="0.35">
      <c r="A178" t="s">
        <v>347</v>
      </c>
      <c r="B178" t="s">
        <v>354</v>
      </c>
      <c r="C178" s="1">
        <v>44223</v>
      </c>
      <c r="D178" s="1">
        <v>44685</v>
      </c>
      <c r="E178">
        <v>1</v>
      </c>
      <c r="F178" t="s">
        <v>354</v>
      </c>
      <c r="G178" t="s">
        <v>355</v>
      </c>
      <c r="H178" t="s">
        <v>356</v>
      </c>
      <c r="I178" t="str">
        <f>("HB 851")</f>
        <v>HB 851</v>
      </c>
      <c r="J178" t="s">
        <v>354</v>
      </c>
      <c r="L178" t="s">
        <v>356</v>
      </c>
      <c r="M178" s="1">
        <v>44223</v>
      </c>
      <c r="N178" t="s">
        <v>354</v>
      </c>
      <c r="P178" t="s">
        <v>356</v>
      </c>
      <c r="Q178" t="str">
        <f>("Introduced")</f>
        <v>Introduced</v>
      </c>
      <c r="R178" t="s">
        <v>354</v>
      </c>
      <c r="T178" t="s">
        <v>356</v>
      </c>
      <c r="U178" s="1">
        <v>44540</v>
      </c>
      <c r="V178" t="s">
        <v>354</v>
      </c>
      <c r="X178" t="s">
        <v>356</v>
      </c>
      <c r="Y178">
        <v>1</v>
      </c>
      <c r="Z178" t="s">
        <v>354</v>
      </c>
      <c r="AB178" t="s">
        <v>356</v>
      </c>
      <c r="AC178" t="str">
        <f>("Issuance of emergency order is restricted, Duration of emergency order is limited")</f>
        <v>Issuance of emergency order is restricted, Duration of emergency order is limited</v>
      </c>
      <c r="AD178" t="s">
        <v>354</v>
      </c>
      <c r="AF178" t="s">
        <v>356</v>
      </c>
      <c r="AG178">
        <v>0</v>
      </c>
      <c r="AO178">
        <v>0</v>
      </c>
    </row>
    <row r="179" spans="1:48" x14ac:dyDescent="0.35">
      <c r="A179" t="s">
        <v>347</v>
      </c>
      <c r="B179" t="s">
        <v>357</v>
      </c>
      <c r="C179" s="1">
        <v>44223</v>
      </c>
      <c r="D179" s="1">
        <v>44685</v>
      </c>
      <c r="E179">
        <v>1</v>
      </c>
      <c r="G179" t="s">
        <v>358</v>
      </c>
      <c r="I179" t="str">
        <f>("HB 721")</f>
        <v>HB 721</v>
      </c>
      <c r="M179" s="1">
        <v>44223</v>
      </c>
      <c r="Q179" t="str">
        <f>("Introduced")</f>
        <v>Introduced</v>
      </c>
      <c r="U179" s="1">
        <v>44540</v>
      </c>
      <c r="Y179">
        <v>1</v>
      </c>
      <c r="AC179" t="str">
        <f>("Duration of emergency order is limited, Scope of emergency order is restricted")</f>
        <v>Duration of emergency order is limited, Scope of emergency order is restricted</v>
      </c>
      <c r="AG179">
        <v>0</v>
      </c>
      <c r="AO179">
        <v>0</v>
      </c>
    </row>
    <row r="180" spans="1:48" x14ac:dyDescent="0.35">
      <c r="A180" t="s">
        <v>347</v>
      </c>
      <c r="B180" t="s">
        <v>359</v>
      </c>
      <c r="C180" s="1">
        <v>44223</v>
      </c>
      <c r="D180" s="1">
        <v>44685</v>
      </c>
      <c r="E180">
        <v>1</v>
      </c>
      <c r="F180" t="s">
        <v>359</v>
      </c>
      <c r="G180" t="s">
        <v>360</v>
      </c>
      <c r="H180" t="s">
        <v>361</v>
      </c>
      <c r="I180" t="str">
        <f>("SB 1330")</f>
        <v>SB 1330</v>
      </c>
      <c r="J180" t="s">
        <v>359</v>
      </c>
      <c r="L180" t="s">
        <v>361</v>
      </c>
      <c r="M180" s="1">
        <v>44223</v>
      </c>
      <c r="N180" t="s">
        <v>359</v>
      </c>
      <c r="P180" t="s">
        <v>361</v>
      </c>
      <c r="Q180" t="str">
        <f>("Introduced")</f>
        <v>Introduced</v>
      </c>
      <c r="R180" t="s">
        <v>359</v>
      </c>
      <c r="T180" t="s">
        <v>361</v>
      </c>
      <c r="U180" s="1">
        <v>44540</v>
      </c>
      <c r="V180" t="s">
        <v>359</v>
      </c>
      <c r="X180" t="s">
        <v>361</v>
      </c>
      <c r="Y180">
        <v>1</v>
      </c>
      <c r="Z180" t="s">
        <v>359</v>
      </c>
      <c r="AB180" t="s">
        <v>361</v>
      </c>
      <c r="AC180" t="str">
        <f>("Issuance of emergency order is restricted, Duration of emergency order is limited, Termination by legislature")</f>
        <v>Issuance of emergency order is restricted, Duration of emergency order is limited, Termination by legislature</v>
      </c>
      <c r="AD180" t="s">
        <v>359</v>
      </c>
      <c r="AF180" t="s">
        <v>361</v>
      </c>
      <c r="AG180">
        <v>0</v>
      </c>
      <c r="AO180">
        <v>1</v>
      </c>
      <c r="AP180" t="s">
        <v>359</v>
      </c>
      <c r="AR180" t="s">
        <v>361</v>
      </c>
      <c r="AS180" t="str">
        <f>("Issuance of emergency order is restricted, Duration of emergency order is limited, Termination by legislature")</f>
        <v>Issuance of emergency order is restricted, Duration of emergency order is limited, Termination by legislature</v>
      </c>
      <c r="AT180" t="s">
        <v>359</v>
      </c>
      <c r="AV180" t="s">
        <v>361</v>
      </c>
    </row>
    <row r="181" spans="1:48" x14ac:dyDescent="0.35">
      <c r="A181" t="s">
        <v>347</v>
      </c>
      <c r="B181" t="s">
        <v>348</v>
      </c>
      <c r="C181" s="1">
        <v>44260</v>
      </c>
      <c r="D181" s="1">
        <v>44298</v>
      </c>
      <c r="E181">
        <v>1</v>
      </c>
      <c r="F181" t="s">
        <v>348</v>
      </c>
      <c r="G181" t="s">
        <v>349</v>
      </c>
      <c r="H181" t="s">
        <v>362</v>
      </c>
      <c r="I181" t="str">
        <f>("HB 103")</f>
        <v>HB 103</v>
      </c>
      <c r="J181" t="s">
        <v>348</v>
      </c>
      <c r="L181" t="s">
        <v>362</v>
      </c>
      <c r="M181" s="1">
        <v>44217</v>
      </c>
      <c r="N181" t="s">
        <v>348</v>
      </c>
      <c r="P181" t="s">
        <v>362</v>
      </c>
      <c r="Q181" t="str">
        <f>("Passed First Chamber")</f>
        <v>Passed First Chamber</v>
      </c>
      <c r="R181" t="s">
        <v>348</v>
      </c>
      <c r="T181" t="s">
        <v>362</v>
      </c>
      <c r="U181" s="1">
        <v>44295</v>
      </c>
      <c r="V181" t="s">
        <v>348</v>
      </c>
      <c r="X181" t="s">
        <v>362</v>
      </c>
      <c r="Y181">
        <v>1</v>
      </c>
      <c r="Z181" t="s">
        <v>348</v>
      </c>
      <c r="AB181" t="s">
        <v>362</v>
      </c>
      <c r="AC181" t="str">
        <f>("Duration of emergency order is limited, Scope of emergency order is restricted")</f>
        <v>Duration of emergency order is limited, Scope of emergency order is restricted</v>
      </c>
      <c r="AD181" t="s">
        <v>348</v>
      </c>
      <c r="AF181" t="s">
        <v>362</v>
      </c>
      <c r="AG181">
        <v>0</v>
      </c>
      <c r="AO181">
        <v>0</v>
      </c>
    </row>
    <row r="182" spans="1:48" x14ac:dyDescent="0.35">
      <c r="A182" t="s">
        <v>347</v>
      </c>
      <c r="B182" t="s">
        <v>348</v>
      </c>
      <c r="C182" s="1">
        <v>44299</v>
      </c>
      <c r="D182" s="1">
        <v>44685</v>
      </c>
      <c r="E182">
        <v>1</v>
      </c>
      <c r="F182" t="s">
        <v>348</v>
      </c>
      <c r="G182" t="s">
        <v>349</v>
      </c>
      <c r="H182" t="s">
        <v>363</v>
      </c>
      <c r="I182" t="str">
        <f>("HB 103")</f>
        <v>HB 103</v>
      </c>
      <c r="J182" t="s">
        <v>348</v>
      </c>
      <c r="L182" t="s">
        <v>363</v>
      </c>
      <c r="M182" s="1">
        <v>44217</v>
      </c>
      <c r="N182" t="s">
        <v>348</v>
      </c>
      <c r="P182" t="s">
        <v>363</v>
      </c>
      <c r="Q182" t="str">
        <f>("Passed Second Chamber")</f>
        <v>Passed Second Chamber</v>
      </c>
      <c r="R182" t="s">
        <v>348</v>
      </c>
      <c r="T182" t="s">
        <v>363</v>
      </c>
      <c r="U182" s="1">
        <v>44540</v>
      </c>
      <c r="V182" t="s">
        <v>348</v>
      </c>
      <c r="X182" t="s">
        <v>363</v>
      </c>
      <c r="Y182">
        <v>1</v>
      </c>
      <c r="Z182" t="s">
        <v>348</v>
      </c>
      <c r="AB182" t="s">
        <v>363</v>
      </c>
      <c r="AC182" t="str">
        <f>("Duration of emergency order is limited, Scope of emergency order is restricted")</f>
        <v>Duration of emergency order is limited, Scope of emergency order is restricted</v>
      </c>
      <c r="AD182" t="s">
        <v>348</v>
      </c>
      <c r="AF182" t="s">
        <v>363</v>
      </c>
      <c r="AG182">
        <v>0</v>
      </c>
      <c r="AO182">
        <v>0</v>
      </c>
    </row>
    <row r="183" spans="1:48" x14ac:dyDescent="0.35">
      <c r="A183" t="s">
        <v>347</v>
      </c>
      <c r="B183" t="s">
        <v>364</v>
      </c>
      <c r="C183" s="1">
        <v>44580</v>
      </c>
      <c r="D183" s="1">
        <v>44685</v>
      </c>
      <c r="E183">
        <v>1</v>
      </c>
      <c r="F183" t="s">
        <v>364</v>
      </c>
      <c r="G183" t="s">
        <v>365</v>
      </c>
      <c r="H183" t="s">
        <v>366</v>
      </c>
      <c r="I183" t="str">
        <f>("HB 1416")</f>
        <v>HB 1416</v>
      </c>
      <c r="J183" t="s">
        <v>364</v>
      </c>
      <c r="L183" t="s">
        <v>366</v>
      </c>
      <c r="M183" s="1">
        <v>44580</v>
      </c>
      <c r="N183" t="s">
        <v>364</v>
      </c>
      <c r="P183" t="s">
        <v>366</v>
      </c>
      <c r="Q183" t="str">
        <f t="shared" ref="Q183:Q190" si="10">("Introduced")</f>
        <v>Introduced</v>
      </c>
      <c r="R183" t="s">
        <v>364</v>
      </c>
      <c r="T183" t="s">
        <v>366</v>
      </c>
      <c r="U183" s="1">
        <v>44587</v>
      </c>
      <c r="V183" t="s">
        <v>364</v>
      </c>
      <c r="X183" t="s">
        <v>366</v>
      </c>
      <c r="Y183">
        <v>1</v>
      </c>
      <c r="Z183" t="s">
        <v>364</v>
      </c>
      <c r="AB183" t="s">
        <v>366</v>
      </c>
      <c r="AC183" t="str">
        <f>("Duration of emergency order is limited, Termination by legislature")</f>
        <v>Duration of emergency order is limited, Termination by legislature</v>
      </c>
      <c r="AD183" t="s">
        <v>364</v>
      </c>
      <c r="AF183" t="s">
        <v>366</v>
      </c>
      <c r="AG183">
        <v>0</v>
      </c>
      <c r="AO183">
        <v>0</v>
      </c>
    </row>
    <row r="184" spans="1:48" x14ac:dyDescent="0.35">
      <c r="A184" t="s">
        <v>347</v>
      </c>
      <c r="B184" t="s">
        <v>367</v>
      </c>
      <c r="C184" s="1">
        <v>44580</v>
      </c>
      <c r="D184" s="1">
        <v>44685</v>
      </c>
      <c r="E184">
        <v>1</v>
      </c>
      <c r="F184" t="s">
        <v>367</v>
      </c>
      <c r="G184" t="s">
        <v>368</v>
      </c>
      <c r="H184" t="s">
        <v>369</v>
      </c>
      <c r="I184" t="str">
        <f>("HB 1496")</f>
        <v>HB 1496</v>
      </c>
      <c r="J184" t="s">
        <v>367</v>
      </c>
      <c r="L184" t="s">
        <v>369</v>
      </c>
      <c r="M184" s="1">
        <v>44580</v>
      </c>
      <c r="N184" t="s">
        <v>367</v>
      </c>
      <c r="P184" t="s">
        <v>369</v>
      </c>
      <c r="Q184" t="str">
        <f t="shared" si="10"/>
        <v>Introduced</v>
      </c>
      <c r="R184" t="s">
        <v>367</v>
      </c>
      <c r="T184" t="s">
        <v>369</v>
      </c>
      <c r="U184" s="1">
        <v>44587</v>
      </c>
      <c r="V184" t="s">
        <v>367</v>
      </c>
      <c r="X184" t="s">
        <v>369</v>
      </c>
      <c r="Y184">
        <v>1</v>
      </c>
      <c r="Z184" t="s">
        <v>367</v>
      </c>
      <c r="AB184" t="s">
        <v>369</v>
      </c>
      <c r="AC184" t="str">
        <f>("Duration of emergency order is limited, Scope of emergency order is restricted")</f>
        <v>Duration of emergency order is limited, Scope of emergency order is restricted</v>
      </c>
      <c r="AD184" t="s">
        <v>367</v>
      </c>
      <c r="AF184" t="s">
        <v>369</v>
      </c>
      <c r="AG184">
        <v>0</v>
      </c>
      <c r="AO184">
        <v>1</v>
      </c>
      <c r="AP184" t="s">
        <v>367</v>
      </c>
      <c r="AR184" t="s">
        <v>369</v>
      </c>
      <c r="AS184" t="str">
        <f>("Duration of emergency order is limited, Scope of emergency order is restricted")</f>
        <v>Duration of emergency order is limited, Scope of emergency order is restricted</v>
      </c>
      <c r="AT184" t="s">
        <v>367</v>
      </c>
      <c r="AV184" t="s">
        <v>369</v>
      </c>
    </row>
    <row r="185" spans="1:48" x14ac:dyDescent="0.35">
      <c r="A185" t="s">
        <v>347</v>
      </c>
      <c r="B185" t="s">
        <v>370</v>
      </c>
      <c r="C185" s="1">
        <v>44582</v>
      </c>
      <c r="D185" s="1">
        <v>44627</v>
      </c>
      <c r="E185">
        <v>1</v>
      </c>
      <c r="F185" t="s">
        <v>370</v>
      </c>
      <c r="G185" t="s">
        <v>371</v>
      </c>
      <c r="H185" t="s">
        <v>372</v>
      </c>
      <c r="I185" t="str">
        <f>("SB 2916")</f>
        <v>SB 2916</v>
      </c>
      <c r="J185" t="s">
        <v>370</v>
      </c>
      <c r="L185" t="s">
        <v>372</v>
      </c>
      <c r="M185" s="1">
        <v>44582</v>
      </c>
      <c r="N185" t="s">
        <v>370</v>
      </c>
      <c r="P185" t="s">
        <v>372</v>
      </c>
      <c r="Q185" t="str">
        <f t="shared" si="10"/>
        <v>Introduced</v>
      </c>
      <c r="R185" t="s">
        <v>370</v>
      </c>
      <c r="T185" t="s">
        <v>372</v>
      </c>
      <c r="U185" s="1">
        <v>44623</v>
      </c>
      <c r="V185" t="s">
        <v>370</v>
      </c>
      <c r="X185" t="s">
        <v>372</v>
      </c>
      <c r="Y185">
        <v>1</v>
      </c>
      <c r="Z185" t="s">
        <v>370</v>
      </c>
      <c r="AB185" t="s">
        <v>372</v>
      </c>
      <c r="AC185" t="str">
        <f>("Scope of emergency order is restricted")</f>
        <v>Scope of emergency order is restricted</v>
      </c>
      <c r="AD185" t="s">
        <v>370</v>
      </c>
      <c r="AF185" t="s">
        <v>372</v>
      </c>
      <c r="AG185">
        <v>0</v>
      </c>
      <c r="AO185">
        <v>1</v>
      </c>
      <c r="AP185" t="s">
        <v>370</v>
      </c>
      <c r="AR185" t="s">
        <v>372</v>
      </c>
      <c r="AS185" t="str">
        <f>("Scope of emergency order is restricted")</f>
        <v>Scope of emergency order is restricted</v>
      </c>
      <c r="AT185" t="s">
        <v>370</v>
      </c>
      <c r="AV185" t="s">
        <v>372</v>
      </c>
    </row>
    <row r="186" spans="1:48" x14ac:dyDescent="0.35">
      <c r="A186" t="s">
        <v>347</v>
      </c>
      <c r="B186" t="s">
        <v>373</v>
      </c>
      <c r="C186" s="1">
        <v>44582</v>
      </c>
      <c r="D186" s="1">
        <v>44622</v>
      </c>
      <c r="E186">
        <v>1</v>
      </c>
      <c r="F186" t="s">
        <v>373</v>
      </c>
      <c r="G186" t="s">
        <v>374</v>
      </c>
      <c r="H186" t="s">
        <v>375</v>
      </c>
      <c r="I186" t="str">
        <f>("HB 1585")</f>
        <v>HB 1585</v>
      </c>
      <c r="J186" t="s">
        <v>373</v>
      </c>
      <c r="L186" t="s">
        <v>375</v>
      </c>
      <c r="M186" s="1">
        <v>44582</v>
      </c>
      <c r="N186" t="s">
        <v>373</v>
      </c>
      <c r="P186" t="s">
        <v>375</v>
      </c>
      <c r="Q186" t="str">
        <f t="shared" si="10"/>
        <v>Introduced</v>
      </c>
      <c r="R186" t="s">
        <v>373</v>
      </c>
      <c r="T186" t="s">
        <v>375</v>
      </c>
      <c r="U186" s="1">
        <v>44615</v>
      </c>
      <c r="V186" t="s">
        <v>373</v>
      </c>
      <c r="X186" t="s">
        <v>375</v>
      </c>
      <c r="Y186">
        <v>1</v>
      </c>
      <c r="Z186" t="s">
        <v>373</v>
      </c>
      <c r="AB186" t="s">
        <v>375</v>
      </c>
      <c r="AC186" t="str">
        <f>("Duration of emergency order is limited, Scope of emergency order is restricted, Termination by legislature")</f>
        <v>Duration of emergency order is limited, Scope of emergency order is restricted, Termination by legislature</v>
      </c>
      <c r="AD186" t="s">
        <v>373</v>
      </c>
      <c r="AF186" t="s">
        <v>375</v>
      </c>
      <c r="AG186">
        <v>0</v>
      </c>
      <c r="AO186">
        <v>1</v>
      </c>
      <c r="AP186" t="s">
        <v>373</v>
      </c>
      <c r="AR186" t="s">
        <v>375</v>
      </c>
      <c r="AS186" t="str">
        <f>("Duration of emergency order is limited, Scope of emergency order is restricted, Termination by legislature")</f>
        <v>Duration of emergency order is limited, Scope of emergency order is restricted, Termination by legislature</v>
      </c>
      <c r="AT186" t="s">
        <v>373</v>
      </c>
      <c r="AV186" t="s">
        <v>375</v>
      </c>
    </row>
    <row r="187" spans="1:48" x14ac:dyDescent="0.35">
      <c r="A187" t="s">
        <v>347</v>
      </c>
      <c r="B187" t="s">
        <v>376</v>
      </c>
      <c r="C187" s="1">
        <v>44585</v>
      </c>
      <c r="D187" s="1">
        <v>44685</v>
      </c>
      <c r="E187">
        <v>1</v>
      </c>
      <c r="F187" t="s">
        <v>376</v>
      </c>
      <c r="G187" t="s">
        <v>377</v>
      </c>
      <c r="H187" t="s">
        <v>378</v>
      </c>
      <c r="I187" t="str">
        <f>("HB 1921")</f>
        <v>HB 1921</v>
      </c>
      <c r="J187" t="s">
        <v>376</v>
      </c>
      <c r="L187" t="s">
        <v>378</v>
      </c>
      <c r="M187" s="1">
        <v>44585</v>
      </c>
      <c r="N187" t="s">
        <v>376</v>
      </c>
      <c r="P187" t="s">
        <v>378</v>
      </c>
      <c r="Q187" t="str">
        <f t="shared" si="10"/>
        <v>Introduced</v>
      </c>
      <c r="R187" t="s">
        <v>376</v>
      </c>
      <c r="T187" t="s">
        <v>378</v>
      </c>
      <c r="U187" s="1">
        <v>44589</v>
      </c>
      <c r="V187" t="s">
        <v>376</v>
      </c>
      <c r="X187" t="s">
        <v>378</v>
      </c>
      <c r="Y187">
        <v>1</v>
      </c>
      <c r="Z187" t="s">
        <v>376</v>
      </c>
      <c r="AB187" t="s">
        <v>378</v>
      </c>
      <c r="AC187" t="str">
        <f>("Issuance of emergency order is restricted, Duration of emergency order is limited, Termination by legislature")</f>
        <v>Issuance of emergency order is restricted, Duration of emergency order is limited, Termination by legislature</v>
      </c>
      <c r="AD187" t="s">
        <v>376</v>
      </c>
      <c r="AF187" t="s">
        <v>378</v>
      </c>
      <c r="AG187">
        <v>0</v>
      </c>
      <c r="AO187">
        <v>0</v>
      </c>
    </row>
    <row r="188" spans="1:48" x14ac:dyDescent="0.35">
      <c r="A188" t="s">
        <v>347</v>
      </c>
      <c r="B188" t="s">
        <v>379</v>
      </c>
      <c r="C188" s="1">
        <v>44587</v>
      </c>
      <c r="D188" s="1">
        <v>44685</v>
      </c>
      <c r="E188">
        <v>1</v>
      </c>
      <c r="F188" t="s">
        <v>379</v>
      </c>
      <c r="G188" t="s">
        <v>380</v>
      </c>
      <c r="H188" t="s">
        <v>381</v>
      </c>
      <c r="I188" t="str">
        <f>("SB 3285")</f>
        <v>SB 3285</v>
      </c>
      <c r="J188" t="s">
        <v>379</v>
      </c>
      <c r="L188" t="s">
        <v>381</v>
      </c>
      <c r="M188" s="1">
        <v>44587</v>
      </c>
      <c r="N188" t="s">
        <v>379</v>
      </c>
      <c r="P188" t="s">
        <v>381</v>
      </c>
      <c r="Q188" t="str">
        <f t="shared" si="10"/>
        <v>Introduced</v>
      </c>
      <c r="R188" t="s">
        <v>379</v>
      </c>
      <c r="T188" t="s">
        <v>381</v>
      </c>
      <c r="U188" s="1">
        <v>44589</v>
      </c>
      <c r="V188" t="s">
        <v>379</v>
      </c>
      <c r="X188" t="s">
        <v>381</v>
      </c>
      <c r="Y188">
        <v>1</v>
      </c>
      <c r="Z188" t="s">
        <v>379</v>
      </c>
      <c r="AB188" t="s">
        <v>381</v>
      </c>
      <c r="AC188" t="str">
        <f>("Scope of emergency order is restricted, Termination by legislature")</f>
        <v>Scope of emergency order is restricted, Termination by legislature</v>
      </c>
      <c r="AD188" t="s">
        <v>379</v>
      </c>
      <c r="AF188" t="s">
        <v>381</v>
      </c>
      <c r="AG188">
        <v>0</v>
      </c>
      <c r="AO188">
        <v>1</v>
      </c>
      <c r="AP188" t="s">
        <v>379</v>
      </c>
      <c r="AR188" t="s">
        <v>381</v>
      </c>
      <c r="AS188" t="str">
        <f>("Scope of emergency order is restricted, Termination by legislature")</f>
        <v>Scope of emergency order is restricted, Termination by legislature</v>
      </c>
      <c r="AT188" t="s">
        <v>379</v>
      </c>
      <c r="AV188" t="s">
        <v>381</v>
      </c>
    </row>
    <row r="189" spans="1:48" x14ac:dyDescent="0.35">
      <c r="A189" t="s">
        <v>347</v>
      </c>
      <c r="B189" t="s">
        <v>382</v>
      </c>
      <c r="C189" s="1">
        <v>44587</v>
      </c>
      <c r="D189" s="1">
        <v>44627</v>
      </c>
      <c r="E189">
        <v>1</v>
      </c>
      <c r="F189" t="s">
        <v>382</v>
      </c>
      <c r="G189" t="s">
        <v>383</v>
      </c>
      <c r="H189" t="s">
        <v>384</v>
      </c>
      <c r="I189" t="str">
        <f>("SB 3089")</f>
        <v>SB 3089</v>
      </c>
      <c r="J189" t="s">
        <v>382</v>
      </c>
      <c r="L189" t="s">
        <v>384</v>
      </c>
      <c r="M189" s="1">
        <v>44587</v>
      </c>
      <c r="N189" t="s">
        <v>382</v>
      </c>
      <c r="P189" t="s">
        <v>384</v>
      </c>
      <c r="Q189" t="str">
        <f t="shared" si="10"/>
        <v>Introduced</v>
      </c>
      <c r="R189" t="s">
        <v>382</v>
      </c>
      <c r="T189" t="s">
        <v>384</v>
      </c>
      <c r="U189" s="1">
        <v>44624</v>
      </c>
      <c r="V189" t="s">
        <v>382</v>
      </c>
      <c r="X189" t="s">
        <v>384</v>
      </c>
      <c r="Y189">
        <v>1</v>
      </c>
      <c r="Z189" t="s">
        <v>382</v>
      </c>
      <c r="AB189" t="s">
        <v>384</v>
      </c>
      <c r="AC189" t="str">
        <f>("Scope of emergency order is restricted, Termination by legislature")</f>
        <v>Scope of emergency order is restricted, Termination by legislature</v>
      </c>
      <c r="AD189" t="s">
        <v>382</v>
      </c>
      <c r="AF189" t="s">
        <v>384</v>
      </c>
      <c r="AG189">
        <v>0</v>
      </c>
      <c r="AO189">
        <v>1</v>
      </c>
      <c r="AP189" t="s">
        <v>382</v>
      </c>
      <c r="AR189" t="s">
        <v>384</v>
      </c>
      <c r="AS189" t="str">
        <f>("Scope of emergency order is restricted, Termination by legislature")</f>
        <v>Scope of emergency order is restricted, Termination by legislature</v>
      </c>
      <c r="AT189" t="s">
        <v>382</v>
      </c>
      <c r="AV189" t="s">
        <v>384</v>
      </c>
    </row>
    <row r="190" spans="1:48" x14ac:dyDescent="0.35">
      <c r="A190" t="s">
        <v>347</v>
      </c>
      <c r="B190" t="s">
        <v>385</v>
      </c>
      <c r="C190" s="1">
        <v>44587</v>
      </c>
      <c r="D190" s="1">
        <v>44685</v>
      </c>
      <c r="E190">
        <v>1</v>
      </c>
      <c r="F190" t="s">
        <v>385</v>
      </c>
      <c r="G190" t="s">
        <v>386</v>
      </c>
      <c r="H190" t="s">
        <v>387</v>
      </c>
      <c r="I190" t="str">
        <f>("HB 2121")</f>
        <v>HB 2121</v>
      </c>
      <c r="J190" t="s">
        <v>385</v>
      </c>
      <c r="L190" t="s">
        <v>387</v>
      </c>
      <c r="M190" s="1">
        <v>44587</v>
      </c>
      <c r="N190" t="s">
        <v>385</v>
      </c>
      <c r="P190" t="s">
        <v>387</v>
      </c>
      <c r="Q190" t="str">
        <f t="shared" si="10"/>
        <v>Introduced</v>
      </c>
      <c r="R190" t="s">
        <v>385</v>
      </c>
      <c r="T190" t="s">
        <v>387</v>
      </c>
      <c r="U190" s="1">
        <v>44589</v>
      </c>
      <c r="V190" t="s">
        <v>385</v>
      </c>
      <c r="X190" t="s">
        <v>387</v>
      </c>
      <c r="Y190">
        <v>1</v>
      </c>
      <c r="AC190" t="str">
        <f>("Duration of emergency order is limited, Scope of emergency order is restricted")</f>
        <v>Duration of emergency order is limited, Scope of emergency order is restricted</v>
      </c>
      <c r="AD190" t="s">
        <v>385</v>
      </c>
      <c r="AF190" t="s">
        <v>387</v>
      </c>
      <c r="AG190">
        <v>0</v>
      </c>
      <c r="AO190">
        <v>1</v>
      </c>
      <c r="AP190" t="s">
        <v>385</v>
      </c>
      <c r="AR190" t="s">
        <v>387</v>
      </c>
      <c r="AS190" t="str">
        <f>("Duration of emergency order is limited, Scope of emergency order is restricted")</f>
        <v>Duration of emergency order is limited, Scope of emergency order is restricted</v>
      </c>
      <c r="AT190" t="s">
        <v>385</v>
      </c>
      <c r="AV190" t="s">
        <v>387</v>
      </c>
    </row>
    <row r="191" spans="1:48" x14ac:dyDescent="0.35">
      <c r="A191" t="s">
        <v>347</v>
      </c>
      <c r="B191" t="s">
        <v>373</v>
      </c>
      <c r="C191" s="1">
        <v>44623</v>
      </c>
      <c r="D191" s="1">
        <v>44685</v>
      </c>
      <c r="E191">
        <v>1</v>
      </c>
      <c r="F191" t="s">
        <v>373</v>
      </c>
      <c r="G191" t="s">
        <v>374</v>
      </c>
      <c r="H191" t="s">
        <v>388</v>
      </c>
      <c r="I191" t="str">
        <f>("HB 1585")</f>
        <v>HB 1585</v>
      </c>
      <c r="J191" t="s">
        <v>373</v>
      </c>
      <c r="L191" t="s">
        <v>388</v>
      </c>
      <c r="M191" s="1">
        <v>44582</v>
      </c>
      <c r="N191" t="s">
        <v>373</v>
      </c>
      <c r="P191" t="s">
        <v>388</v>
      </c>
      <c r="Q191" t="str">
        <f>("Passed First Chamber")</f>
        <v>Passed First Chamber</v>
      </c>
      <c r="R191" t="s">
        <v>373</v>
      </c>
      <c r="T191" t="s">
        <v>388</v>
      </c>
      <c r="U191" s="1">
        <v>44644</v>
      </c>
      <c r="V191" t="s">
        <v>373</v>
      </c>
      <c r="X191" t="s">
        <v>388</v>
      </c>
      <c r="Y191">
        <v>1</v>
      </c>
      <c r="Z191" t="s">
        <v>373</v>
      </c>
      <c r="AB191" t="s">
        <v>388</v>
      </c>
      <c r="AC191" t="str">
        <f>("Duration of emergency order is limited, Scope of emergency order is restricted, Termination by legislature")</f>
        <v>Duration of emergency order is limited, Scope of emergency order is restricted, Termination by legislature</v>
      </c>
      <c r="AD191" t="s">
        <v>373</v>
      </c>
      <c r="AF191" t="s">
        <v>388</v>
      </c>
      <c r="AG191">
        <v>0</v>
      </c>
      <c r="AO191">
        <v>1</v>
      </c>
      <c r="AP191" t="s">
        <v>373</v>
      </c>
      <c r="AR191" t="s">
        <v>388</v>
      </c>
      <c r="AS191" t="str">
        <f>("Duration of emergency order is limited, Scope of emergency order is restricted, Termination by legislature")</f>
        <v>Duration of emergency order is limited, Scope of emergency order is restricted, Termination by legislature</v>
      </c>
      <c r="AT191" t="s">
        <v>373</v>
      </c>
      <c r="AV191" t="s">
        <v>388</v>
      </c>
    </row>
    <row r="192" spans="1:48" x14ac:dyDescent="0.35">
      <c r="A192" t="s">
        <v>347</v>
      </c>
      <c r="B192" t="s">
        <v>382</v>
      </c>
      <c r="C192" s="1">
        <v>44628</v>
      </c>
      <c r="D192" s="1">
        <v>44662</v>
      </c>
      <c r="E192">
        <v>1</v>
      </c>
      <c r="F192" t="s">
        <v>382</v>
      </c>
      <c r="G192" t="s">
        <v>383</v>
      </c>
      <c r="H192" t="s">
        <v>389</v>
      </c>
      <c r="I192" t="str">
        <f>("SB 3089")</f>
        <v>SB 3089</v>
      </c>
      <c r="J192" t="s">
        <v>382</v>
      </c>
      <c r="L192" t="s">
        <v>389</v>
      </c>
      <c r="M192" s="1">
        <v>44587</v>
      </c>
      <c r="N192" t="s">
        <v>382</v>
      </c>
      <c r="P192" t="s">
        <v>389</v>
      </c>
      <c r="Q192" t="str">
        <f>("Passed First Chamber")</f>
        <v>Passed First Chamber</v>
      </c>
      <c r="R192" t="s">
        <v>382</v>
      </c>
      <c r="T192" t="s">
        <v>389</v>
      </c>
      <c r="U192" s="1">
        <v>44659</v>
      </c>
      <c r="V192" t="s">
        <v>382</v>
      </c>
      <c r="X192" t="s">
        <v>389</v>
      </c>
      <c r="Y192">
        <v>1</v>
      </c>
      <c r="Z192" t="s">
        <v>382</v>
      </c>
      <c r="AB192" t="s">
        <v>389</v>
      </c>
      <c r="AC192" t="str">
        <f>("Scope of emergency order is restricted, Termination by legislature")</f>
        <v>Scope of emergency order is restricted, Termination by legislature</v>
      </c>
      <c r="AD192" t="s">
        <v>382</v>
      </c>
      <c r="AF192" t="s">
        <v>389</v>
      </c>
      <c r="AG192">
        <v>0</v>
      </c>
      <c r="AO192">
        <v>1</v>
      </c>
      <c r="AP192" t="s">
        <v>382</v>
      </c>
      <c r="AR192" t="s">
        <v>389</v>
      </c>
      <c r="AS192" t="str">
        <f>("Scope of emergency order is restricted, Termination by legislature")</f>
        <v>Scope of emergency order is restricted, Termination by legislature</v>
      </c>
      <c r="AT192" t="s">
        <v>382</v>
      </c>
      <c r="AV192" t="s">
        <v>389</v>
      </c>
    </row>
    <row r="193" spans="1:48" x14ac:dyDescent="0.35">
      <c r="A193" t="s">
        <v>347</v>
      </c>
      <c r="B193" t="s">
        <v>370</v>
      </c>
      <c r="C193" s="1">
        <v>44628</v>
      </c>
      <c r="D193" s="1">
        <v>44685</v>
      </c>
      <c r="E193">
        <v>1</v>
      </c>
      <c r="F193" t="s">
        <v>370</v>
      </c>
      <c r="G193" t="s">
        <v>371</v>
      </c>
      <c r="H193" t="s">
        <v>390</v>
      </c>
      <c r="I193" t="str">
        <f>("SB 2916")</f>
        <v>SB 2916</v>
      </c>
      <c r="J193" t="s">
        <v>370</v>
      </c>
      <c r="L193" t="s">
        <v>390</v>
      </c>
      <c r="M193" s="1">
        <v>44582</v>
      </c>
      <c r="N193" t="s">
        <v>370</v>
      </c>
      <c r="P193" t="s">
        <v>390</v>
      </c>
      <c r="Q193" t="str">
        <f>("Passed First Chamber")</f>
        <v>Passed First Chamber</v>
      </c>
      <c r="R193" t="s">
        <v>370</v>
      </c>
      <c r="T193" t="s">
        <v>390</v>
      </c>
      <c r="U193" s="1">
        <v>44630</v>
      </c>
      <c r="V193" t="s">
        <v>370</v>
      </c>
      <c r="X193" t="s">
        <v>390</v>
      </c>
      <c r="Y193">
        <v>1</v>
      </c>
      <c r="Z193" t="s">
        <v>370</v>
      </c>
      <c r="AB193" t="s">
        <v>390</v>
      </c>
      <c r="AC193" t="str">
        <f>("Scope of emergency order is restricted")</f>
        <v>Scope of emergency order is restricted</v>
      </c>
      <c r="AD193" t="s">
        <v>370</v>
      </c>
      <c r="AF193" t="s">
        <v>390</v>
      </c>
      <c r="AG193">
        <v>0</v>
      </c>
      <c r="AO193">
        <v>1</v>
      </c>
      <c r="AP193" t="s">
        <v>370</v>
      </c>
      <c r="AR193" t="s">
        <v>390</v>
      </c>
      <c r="AS193" t="str">
        <f>("Scope of emergency order is restricted")</f>
        <v>Scope of emergency order is restricted</v>
      </c>
      <c r="AT193" t="s">
        <v>370</v>
      </c>
      <c r="AV193" t="s">
        <v>390</v>
      </c>
    </row>
    <row r="194" spans="1:48" x14ac:dyDescent="0.35">
      <c r="A194" t="s">
        <v>347</v>
      </c>
      <c r="B194" t="s">
        <v>382</v>
      </c>
      <c r="C194" s="1">
        <v>44663</v>
      </c>
      <c r="D194" s="1">
        <v>44701</v>
      </c>
      <c r="E194">
        <v>1</v>
      </c>
      <c r="F194" t="s">
        <v>382</v>
      </c>
      <c r="H194" t="s">
        <v>391</v>
      </c>
      <c r="I194" t="str">
        <f>("SB 3089")</f>
        <v>SB 3089</v>
      </c>
      <c r="J194" t="s">
        <v>382</v>
      </c>
      <c r="L194" t="s">
        <v>391</v>
      </c>
      <c r="M194" s="1">
        <v>44587</v>
      </c>
      <c r="N194" t="s">
        <v>382</v>
      </c>
      <c r="P194" t="s">
        <v>391</v>
      </c>
      <c r="Q194" t="str">
        <f>("Passed Second Chamber")</f>
        <v>Passed Second Chamber</v>
      </c>
      <c r="R194" t="s">
        <v>382</v>
      </c>
      <c r="T194" t="s">
        <v>391</v>
      </c>
      <c r="U194" s="1">
        <v>44687</v>
      </c>
      <c r="V194" t="s">
        <v>382</v>
      </c>
      <c r="X194" t="s">
        <v>391</v>
      </c>
      <c r="Y194">
        <v>1</v>
      </c>
      <c r="Z194" t="s">
        <v>382</v>
      </c>
      <c r="AB194" t="s">
        <v>391</v>
      </c>
      <c r="AC194" t="str">
        <f>("Scope of emergency order is restricted, Termination by legislature")</f>
        <v>Scope of emergency order is restricted, Termination by legislature</v>
      </c>
      <c r="AD194" t="s">
        <v>382</v>
      </c>
      <c r="AF194" t="s">
        <v>391</v>
      </c>
      <c r="AG194">
        <v>0</v>
      </c>
      <c r="AO194">
        <v>1</v>
      </c>
      <c r="AP194" t="s">
        <v>382</v>
      </c>
      <c r="AR194" t="s">
        <v>391</v>
      </c>
      <c r="AS194" t="str">
        <f>("Scope of emergency order is restricted, Termination by legislature")</f>
        <v>Scope of emergency order is restricted, Termination by legislature</v>
      </c>
      <c r="AT194" t="s">
        <v>382</v>
      </c>
      <c r="AV194" t="s">
        <v>391</v>
      </c>
    </row>
    <row r="195" spans="1:48" x14ac:dyDescent="0.35">
      <c r="A195" t="s">
        <v>347</v>
      </c>
      <c r="B195" t="s">
        <v>379</v>
      </c>
      <c r="C195" s="1">
        <v>44686</v>
      </c>
      <c r="D195" s="1">
        <v>44701</v>
      </c>
      <c r="E195">
        <v>1</v>
      </c>
      <c r="F195" t="s">
        <v>379</v>
      </c>
      <c r="G195" t="s">
        <v>380</v>
      </c>
      <c r="H195" t="s">
        <v>392</v>
      </c>
      <c r="I195" t="str">
        <f>("SB 3285")</f>
        <v>SB 3285</v>
      </c>
      <c r="J195" t="s">
        <v>379</v>
      </c>
      <c r="L195" t="s">
        <v>392</v>
      </c>
      <c r="M195" s="1">
        <v>44587</v>
      </c>
      <c r="N195" t="s">
        <v>379</v>
      </c>
      <c r="P195" t="s">
        <v>392</v>
      </c>
      <c r="Q195" t="str">
        <f t="shared" ref="Q195:Q206" si="11">("Failed")</f>
        <v>Failed</v>
      </c>
      <c r="R195" t="s">
        <v>379</v>
      </c>
      <c r="T195" t="s">
        <v>392</v>
      </c>
      <c r="U195" s="1">
        <v>44589</v>
      </c>
      <c r="V195" t="s">
        <v>379</v>
      </c>
      <c r="X195" t="s">
        <v>392</v>
      </c>
      <c r="Y195">
        <v>1</v>
      </c>
      <c r="Z195" t="s">
        <v>379</v>
      </c>
      <c r="AB195" t="s">
        <v>392</v>
      </c>
      <c r="AC195" t="str">
        <f>("Scope of emergency order is restricted, Termination by legislature")</f>
        <v>Scope of emergency order is restricted, Termination by legislature</v>
      </c>
      <c r="AD195" t="s">
        <v>379</v>
      </c>
      <c r="AF195" t="s">
        <v>392</v>
      </c>
      <c r="AG195">
        <v>0</v>
      </c>
      <c r="AO195">
        <v>1</v>
      </c>
      <c r="AP195" t="s">
        <v>379</v>
      </c>
      <c r="AR195" t="s">
        <v>392</v>
      </c>
      <c r="AS195" t="str">
        <f>("Scope of emergency order is restricted, Termination by legislature")</f>
        <v>Scope of emergency order is restricted, Termination by legislature</v>
      </c>
      <c r="AT195" t="s">
        <v>379</v>
      </c>
      <c r="AV195" t="s">
        <v>392</v>
      </c>
    </row>
    <row r="196" spans="1:48" x14ac:dyDescent="0.35">
      <c r="A196" t="s">
        <v>347</v>
      </c>
      <c r="B196" t="s">
        <v>385</v>
      </c>
      <c r="C196" s="1">
        <v>44686</v>
      </c>
      <c r="D196" s="1">
        <v>44701</v>
      </c>
      <c r="E196">
        <v>1</v>
      </c>
      <c r="F196" t="s">
        <v>385</v>
      </c>
      <c r="G196" t="s">
        <v>386</v>
      </c>
      <c r="H196" t="s">
        <v>393</v>
      </c>
      <c r="I196" t="str">
        <f>("HB 2121")</f>
        <v>HB 2121</v>
      </c>
      <c r="J196" t="s">
        <v>385</v>
      </c>
      <c r="L196" t="s">
        <v>393</v>
      </c>
      <c r="M196" s="1">
        <v>44587</v>
      </c>
      <c r="N196" t="s">
        <v>385</v>
      </c>
      <c r="P196" t="s">
        <v>393</v>
      </c>
      <c r="Q196" t="str">
        <f t="shared" si="11"/>
        <v>Failed</v>
      </c>
      <c r="R196" t="s">
        <v>385</v>
      </c>
      <c r="T196" t="s">
        <v>393</v>
      </c>
      <c r="U196" s="1">
        <v>44589</v>
      </c>
      <c r="V196" t="s">
        <v>385</v>
      </c>
      <c r="X196" t="s">
        <v>393</v>
      </c>
      <c r="Y196">
        <v>1</v>
      </c>
      <c r="Z196" t="s">
        <v>385</v>
      </c>
      <c r="AB196" t="s">
        <v>393</v>
      </c>
      <c r="AC196" t="str">
        <f>("Duration of emergency order is limited, Scope of emergency order is restricted")</f>
        <v>Duration of emergency order is limited, Scope of emergency order is restricted</v>
      </c>
      <c r="AD196" t="s">
        <v>385</v>
      </c>
      <c r="AF196" t="s">
        <v>393</v>
      </c>
      <c r="AG196">
        <v>0</v>
      </c>
      <c r="AO196">
        <v>1</v>
      </c>
      <c r="AP196" t="s">
        <v>385</v>
      </c>
      <c r="AR196" t="s">
        <v>393</v>
      </c>
      <c r="AS196" t="str">
        <f>("Duration of emergency order is limited, Scope of emergency order is restricted")</f>
        <v>Duration of emergency order is limited, Scope of emergency order is restricted</v>
      </c>
      <c r="AT196" t="s">
        <v>385</v>
      </c>
      <c r="AV196" t="s">
        <v>393</v>
      </c>
    </row>
    <row r="197" spans="1:48" x14ac:dyDescent="0.35">
      <c r="A197" t="s">
        <v>347</v>
      </c>
      <c r="B197" t="s">
        <v>376</v>
      </c>
      <c r="C197" s="1">
        <v>44686</v>
      </c>
      <c r="D197" s="1">
        <v>44701</v>
      </c>
      <c r="E197">
        <v>1</v>
      </c>
      <c r="F197" t="s">
        <v>376</v>
      </c>
      <c r="G197" t="s">
        <v>377</v>
      </c>
      <c r="H197" t="s">
        <v>394</v>
      </c>
      <c r="I197" t="str">
        <f>("HB 1921")</f>
        <v>HB 1921</v>
      </c>
      <c r="J197" t="s">
        <v>376</v>
      </c>
      <c r="L197" t="s">
        <v>394</v>
      </c>
      <c r="M197" s="1">
        <v>44585</v>
      </c>
      <c r="N197" t="s">
        <v>376</v>
      </c>
      <c r="P197" t="s">
        <v>394</v>
      </c>
      <c r="Q197" t="str">
        <f t="shared" si="11"/>
        <v>Failed</v>
      </c>
      <c r="R197" t="s">
        <v>376</v>
      </c>
      <c r="T197" t="s">
        <v>394</v>
      </c>
      <c r="U197" s="1">
        <v>44589</v>
      </c>
      <c r="V197" t="s">
        <v>376</v>
      </c>
      <c r="X197" t="s">
        <v>394</v>
      </c>
      <c r="Y197">
        <v>1</v>
      </c>
      <c r="Z197" t="s">
        <v>376</v>
      </c>
      <c r="AB197" t="s">
        <v>394</v>
      </c>
      <c r="AC197" t="str">
        <f>("Issuance of emergency order is restricted, Duration of emergency order is limited, Termination by legislature")</f>
        <v>Issuance of emergency order is restricted, Duration of emergency order is limited, Termination by legislature</v>
      </c>
      <c r="AD197" t="s">
        <v>376</v>
      </c>
      <c r="AF197" t="s">
        <v>394</v>
      </c>
      <c r="AG197">
        <v>0</v>
      </c>
      <c r="AO197">
        <v>0</v>
      </c>
    </row>
    <row r="198" spans="1:48" x14ac:dyDescent="0.35">
      <c r="A198" t="s">
        <v>347</v>
      </c>
      <c r="B198" t="s">
        <v>370</v>
      </c>
      <c r="C198" s="1">
        <v>44686</v>
      </c>
      <c r="D198" s="1">
        <v>44701</v>
      </c>
      <c r="E198">
        <v>1</v>
      </c>
      <c r="F198" t="s">
        <v>370</v>
      </c>
      <c r="G198" t="s">
        <v>371</v>
      </c>
      <c r="H198" t="s">
        <v>395</v>
      </c>
      <c r="I198" t="str">
        <f>("SB 2916")</f>
        <v>SB 2916</v>
      </c>
      <c r="J198" t="s">
        <v>370</v>
      </c>
      <c r="L198" t="s">
        <v>395</v>
      </c>
      <c r="M198" s="1">
        <v>44582</v>
      </c>
      <c r="N198" t="s">
        <v>370</v>
      </c>
      <c r="P198" t="s">
        <v>395</v>
      </c>
      <c r="Q198" t="str">
        <f t="shared" si="11"/>
        <v>Failed</v>
      </c>
      <c r="R198" t="s">
        <v>370</v>
      </c>
      <c r="T198" t="s">
        <v>395</v>
      </c>
      <c r="U198" s="1">
        <v>44630</v>
      </c>
      <c r="V198" t="s">
        <v>370</v>
      </c>
      <c r="X198" t="s">
        <v>395</v>
      </c>
      <c r="Y198">
        <v>1</v>
      </c>
      <c r="Z198" t="s">
        <v>370</v>
      </c>
      <c r="AB198" t="s">
        <v>395</v>
      </c>
      <c r="AC198" t="str">
        <f>("Scope of emergency order is restricted")</f>
        <v>Scope of emergency order is restricted</v>
      </c>
      <c r="AD198" t="s">
        <v>370</v>
      </c>
      <c r="AF198" t="s">
        <v>395</v>
      </c>
      <c r="AG198">
        <v>0</v>
      </c>
      <c r="AO198">
        <v>1</v>
      </c>
      <c r="AP198" t="s">
        <v>370</v>
      </c>
      <c r="AR198" t="s">
        <v>395</v>
      </c>
      <c r="AS198" t="str">
        <f>("Scope of emergency order is restricted")</f>
        <v>Scope of emergency order is restricted</v>
      </c>
      <c r="AT198" t="s">
        <v>370</v>
      </c>
      <c r="AV198" t="s">
        <v>395</v>
      </c>
    </row>
    <row r="199" spans="1:48" x14ac:dyDescent="0.35">
      <c r="A199" t="s">
        <v>347</v>
      </c>
      <c r="B199" t="s">
        <v>373</v>
      </c>
      <c r="C199" s="1">
        <v>44686</v>
      </c>
      <c r="D199" s="1">
        <v>44701</v>
      </c>
      <c r="E199">
        <v>1</v>
      </c>
      <c r="F199" t="s">
        <v>373</v>
      </c>
      <c r="G199" t="s">
        <v>374</v>
      </c>
      <c r="H199" t="s">
        <v>396</v>
      </c>
      <c r="I199" t="str">
        <f>("HB 1585")</f>
        <v>HB 1585</v>
      </c>
      <c r="J199" t="s">
        <v>373</v>
      </c>
      <c r="L199" t="s">
        <v>396</v>
      </c>
      <c r="M199" s="1">
        <v>44582</v>
      </c>
      <c r="N199" t="s">
        <v>373</v>
      </c>
      <c r="P199" t="s">
        <v>396</v>
      </c>
      <c r="Q199" t="str">
        <f t="shared" si="11"/>
        <v>Failed</v>
      </c>
      <c r="R199" t="s">
        <v>373</v>
      </c>
      <c r="T199" t="s">
        <v>396</v>
      </c>
      <c r="U199" s="1">
        <v>44615</v>
      </c>
      <c r="V199" t="s">
        <v>373</v>
      </c>
      <c r="X199" t="s">
        <v>396</v>
      </c>
      <c r="Y199">
        <v>1</v>
      </c>
      <c r="Z199" t="s">
        <v>373</v>
      </c>
      <c r="AB199" t="s">
        <v>396</v>
      </c>
      <c r="AC199" t="str">
        <f>("Duration of emergency order is limited, Scope of emergency order is restricted, Termination by legislature")</f>
        <v>Duration of emergency order is limited, Scope of emergency order is restricted, Termination by legislature</v>
      </c>
      <c r="AD199" t="s">
        <v>373</v>
      </c>
      <c r="AF199" t="s">
        <v>396</v>
      </c>
      <c r="AG199">
        <v>0</v>
      </c>
      <c r="AO199">
        <v>1</v>
      </c>
      <c r="AP199" t="s">
        <v>373</v>
      </c>
      <c r="AR199" t="s">
        <v>396</v>
      </c>
      <c r="AS199" t="str">
        <f>("Duration of emergency order is limited, Scope of emergency order is restricted, Termination by legislature")</f>
        <v>Duration of emergency order is limited, Scope of emergency order is restricted, Termination by legislature</v>
      </c>
      <c r="AT199" t="s">
        <v>373</v>
      </c>
      <c r="AV199" t="s">
        <v>396</v>
      </c>
    </row>
    <row r="200" spans="1:48" x14ac:dyDescent="0.35">
      <c r="A200" t="s">
        <v>347</v>
      </c>
      <c r="B200" t="s">
        <v>364</v>
      </c>
      <c r="C200" s="1">
        <v>44686</v>
      </c>
      <c r="D200" s="1">
        <v>44701</v>
      </c>
      <c r="E200">
        <v>1</v>
      </c>
      <c r="F200" t="s">
        <v>364</v>
      </c>
      <c r="G200" t="s">
        <v>365</v>
      </c>
      <c r="H200" t="s">
        <v>397</v>
      </c>
      <c r="I200" t="str">
        <f>("HB 1416")</f>
        <v>HB 1416</v>
      </c>
      <c r="J200" t="s">
        <v>364</v>
      </c>
      <c r="L200" t="s">
        <v>397</v>
      </c>
      <c r="M200" s="1">
        <v>44580</v>
      </c>
      <c r="N200" t="s">
        <v>364</v>
      </c>
      <c r="P200" t="s">
        <v>397</v>
      </c>
      <c r="Q200" t="str">
        <f t="shared" si="11"/>
        <v>Failed</v>
      </c>
      <c r="R200" t="s">
        <v>364</v>
      </c>
      <c r="T200" t="s">
        <v>397</v>
      </c>
      <c r="U200" s="1">
        <v>44587</v>
      </c>
      <c r="V200" t="s">
        <v>364</v>
      </c>
      <c r="X200" t="s">
        <v>397</v>
      </c>
      <c r="Y200">
        <v>1</v>
      </c>
      <c r="Z200" t="s">
        <v>364</v>
      </c>
      <c r="AB200" t="s">
        <v>397</v>
      </c>
      <c r="AC200" t="str">
        <f>("Duration of emergency order is limited, Termination by legislature")</f>
        <v>Duration of emergency order is limited, Termination by legislature</v>
      </c>
      <c r="AD200" t="s">
        <v>364</v>
      </c>
      <c r="AF200" t="s">
        <v>397</v>
      </c>
      <c r="AG200">
        <v>0</v>
      </c>
      <c r="AO200">
        <v>0</v>
      </c>
    </row>
    <row r="201" spans="1:48" x14ac:dyDescent="0.35">
      <c r="A201" t="s">
        <v>347</v>
      </c>
      <c r="B201" t="s">
        <v>367</v>
      </c>
      <c r="C201" s="1">
        <v>44686</v>
      </c>
      <c r="D201" s="1">
        <v>44701</v>
      </c>
      <c r="E201">
        <v>1</v>
      </c>
      <c r="F201" t="s">
        <v>367</v>
      </c>
      <c r="G201" t="s">
        <v>368</v>
      </c>
      <c r="H201" t="s">
        <v>398</v>
      </c>
      <c r="I201" t="str">
        <f>("HB 1496")</f>
        <v>HB 1496</v>
      </c>
      <c r="J201" t="s">
        <v>367</v>
      </c>
      <c r="L201" t="s">
        <v>398</v>
      </c>
      <c r="M201" s="1">
        <v>44580</v>
      </c>
      <c r="N201" t="s">
        <v>367</v>
      </c>
      <c r="P201" t="s">
        <v>398</v>
      </c>
      <c r="Q201" t="str">
        <f t="shared" si="11"/>
        <v>Failed</v>
      </c>
      <c r="R201" t="s">
        <v>367</v>
      </c>
      <c r="T201" t="s">
        <v>398</v>
      </c>
      <c r="U201" s="1">
        <v>44587</v>
      </c>
      <c r="V201" t="s">
        <v>367</v>
      </c>
      <c r="X201" t="s">
        <v>398</v>
      </c>
      <c r="Y201">
        <v>1</v>
      </c>
      <c r="Z201" t="s">
        <v>367</v>
      </c>
      <c r="AB201" t="s">
        <v>398</v>
      </c>
      <c r="AC201" t="str">
        <f>("Duration of emergency order is limited, Scope of emergency order is restricted")</f>
        <v>Duration of emergency order is limited, Scope of emergency order is restricted</v>
      </c>
      <c r="AD201" t="s">
        <v>367</v>
      </c>
      <c r="AF201" t="s">
        <v>398</v>
      </c>
      <c r="AG201">
        <v>0</v>
      </c>
      <c r="AO201">
        <v>1</v>
      </c>
      <c r="AP201" t="s">
        <v>367</v>
      </c>
      <c r="AR201" t="s">
        <v>398</v>
      </c>
      <c r="AS201" t="str">
        <f>("Duration of emergency order is limited, Scope of emergency order is restricted")</f>
        <v>Duration of emergency order is limited, Scope of emergency order is restricted</v>
      </c>
      <c r="AT201" t="s">
        <v>367</v>
      </c>
      <c r="AV201" t="s">
        <v>398</v>
      </c>
    </row>
    <row r="202" spans="1:48" x14ac:dyDescent="0.35">
      <c r="A202" t="s">
        <v>347</v>
      </c>
      <c r="B202" t="s">
        <v>351</v>
      </c>
      <c r="C202" s="1">
        <v>44686</v>
      </c>
      <c r="D202" s="1">
        <v>44701</v>
      </c>
      <c r="E202">
        <v>1</v>
      </c>
      <c r="F202" t="s">
        <v>351</v>
      </c>
      <c r="G202" t="s">
        <v>352</v>
      </c>
      <c r="H202" t="s">
        <v>399</v>
      </c>
      <c r="I202" t="str">
        <f>("SB 1267")</f>
        <v>SB 1267</v>
      </c>
      <c r="J202" t="s">
        <v>351</v>
      </c>
      <c r="L202" t="s">
        <v>399</v>
      </c>
      <c r="M202" s="1">
        <v>44588</v>
      </c>
      <c r="N202" t="s">
        <v>351</v>
      </c>
      <c r="P202" t="s">
        <v>399</v>
      </c>
      <c r="Q202" t="str">
        <f t="shared" si="11"/>
        <v>Failed</v>
      </c>
      <c r="R202" t="s">
        <v>351</v>
      </c>
      <c r="T202" t="s">
        <v>399</v>
      </c>
      <c r="U202" s="1">
        <v>44540</v>
      </c>
      <c r="V202" t="s">
        <v>351</v>
      </c>
      <c r="X202" t="s">
        <v>399</v>
      </c>
      <c r="Y202">
        <v>1</v>
      </c>
      <c r="Z202" t="s">
        <v>351</v>
      </c>
      <c r="AB202" t="s">
        <v>399</v>
      </c>
      <c r="AC202" t="str">
        <f>("Issuance of emergency order is restricted, Duration of emergency order is limited")</f>
        <v>Issuance of emergency order is restricted, Duration of emergency order is limited</v>
      </c>
      <c r="AD202" t="s">
        <v>351</v>
      </c>
      <c r="AF202" t="s">
        <v>399</v>
      </c>
      <c r="AG202">
        <v>0</v>
      </c>
      <c r="AO202">
        <v>1</v>
      </c>
      <c r="AP202" t="s">
        <v>351</v>
      </c>
      <c r="AR202" t="s">
        <v>399</v>
      </c>
      <c r="AS202" t="str">
        <f>("Issuance of emergency order is restricted, Duration of emergency order is limited")</f>
        <v>Issuance of emergency order is restricted, Duration of emergency order is limited</v>
      </c>
      <c r="AT202" t="s">
        <v>351</v>
      </c>
      <c r="AV202" t="s">
        <v>399</v>
      </c>
    </row>
    <row r="203" spans="1:48" x14ac:dyDescent="0.35">
      <c r="A203" t="s">
        <v>347</v>
      </c>
      <c r="B203" t="s">
        <v>354</v>
      </c>
      <c r="C203" s="1">
        <v>44686</v>
      </c>
      <c r="D203" s="1">
        <v>44701</v>
      </c>
      <c r="E203">
        <v>1</v>
      </c>
      <c r="F203" t="s">
        <v>354</v>
      </c>
      <c r="G203" t="s">
        <v>355</v>
      </c>
      <c r="H203" t="s">
        <v>400</v>
      </c>
      <c r="I203" t="str">
        <f>("HB 851")</f>
        <v>HB 851</v>
      </c>
      <c r="J203" t="s">
        <v>354</v>
      </c>
      <c r="L203" t="s">
        <v>400</v>
      </c>
      <c r="M203" s="1">
        <v>44223</v>
      </c>
      <c r="N203" t="s">
        <v>354</v>
      </c>
      <c r="P203" t="s">
        <v>400</v>
      </c>
      <c r="Q203" t="str">
        <f t="shared" si="11"/>
        <v>Failed</v>
      </c>
      <c r="R203" t="s">
        <v>354</v>
      </c>
      <c r="T203" t="s">
        <v>400</v>
      </c>
      <c r="U203" s="1">
        <v>44540</v>
      </c>
      <c r="V203" t="s">
        <v>354</v>
      </c>
      <c r="X203" t="s">
        <v>400</v>
      </c>
      <c r="Y203">
        <v>1</v>
      </c>
      <c r="Z203" t="s">
        <v>354</v>
      </c>
      <c r="AB203" t="s">
        <v>400</v>
      </c>
      <c r="AC203" t="str">
        <f>("Issuance of emergency order is restricted, Duration of emergency order is limited")</f>
        <v>Issuance of emergency order is restricted, Duration of emergency order is limited</v>
      </c>
      <c r="AD203" t="s">
        <v>354</v>
      </c>
      <c r="AF203" t="s">
        <v>400</v>
      </c>
      <c r="AG203">
        <v>0</v>
      </c>
      <c r="AO203">
        <v>0</v>
      </c>
    </row>
    <row r="204" spans="1:48" x14ac:dyDescent="0.35">
      <c r="A204" t="s">
        <v>347</v>
      </c>
      <c r="B204" t="s">
        <v>357</v>
      </c>
      <c r="C204" s="1">
        <v>44686</v>
      </c>
      <c r="D204" s="1">
        <v>44701</v>
      </c>
      <c r="E204">
        <v>1</v>
      </c>
      <c r="F204" t="s">
        <v>357</v>
      </c>
      <c r="G204" t="s">
        <v>358</v>
      </c>
      <c r="H204" t="s">
        <v>401</v>
      </c>
      <c r="I204" t="str">
        <f>("HB 721")</f>
        <v>HB 721</v>
      </c>
      <c r="J204" t="s">
        <v>357</v>
      </c>
      <c r="L204" t="s">
        <v>401</v>
      </c>
      <c r="M204" s="1">
        <v>44223</v>
      </c>
      <c r="N204" t="s">
        <v>357</v>
      </c>
      <c r="P204" t="s">
        <v>401</v>
      </c>
      <c r="Q204" t="str">
        <f t="shared" si="11"/>
        <v>Failed</v>
      </c>
      <c r="R204" t="s">
        <v>357</v>
      </c>
      <c r="T204" t="s">
        <v>401</v>
      </c>
      <c r="U204" s="1">
        <v>44540</v>
      </c>
      <c r="V204" t="s">
        <v>357</v>
      </c>
      <c r="X204" t="s">
        <v>401</v>
      </c>
      <c r="Y204">
        <v>1</v>
      </c>
      <c r="Z204" t="s">
        <v>357</v>
      </c>
      <c r="AB204" t="s">
        <v>401</v>
      </c>
      <c r="AC204" t="str">
        <f>("Duration of emergency order is limited, Scope of emergency order is restricted")</f>
        <v>Duration of emergency order is limited, Scope of emergency order is restricted</v>
      </c>
      <c r="AD204" t="s">
        <v>357</v>
      </c>
      <c r="AF204" t="s">
        <v>401</v>
      </c>
      <c r="AG204">
        <v>0</v>
      </c>
      <c r="AO204">
        <v>0</v>
      </c>
    </row>
    <row r="205" spans="1:48" x14ac:dyDescent="0.35">
      <c r="A205" t="s">
        <v>347</v>
      </c>
      <c r="B205" t="s">
        <v>348</v>
      </c>
      <c r="C205" s="1">
        <v>44686</v>
      </c>
      <c r="D205" s="1">
        <v>44701</v>
      </c>
      <c r="E205">
        <v>1</v>
      </c>
      <c r="F205" t="s">
        <v>348</v>
      </c>
      <c r="G205" t="s">
        <v>349</v>
      </c>
      <c r="H205" t="s">
        <v>402</v>
      </c>
      <c r="I205" t="str">
        <f>("HB 103")</f>
        <v>HB 103</v>
      </c>
      <c r="J205" t="s">
        <v>348</v>
      </c>
      <c r="L205" t="s">
        <v>402</v>
      </c>
      <c r="M205" s="1">
        <v>44217</v>
      </c>
      <c r="N205" t="s">
        <v>348</v>
      </c>
      <c r="P205" t="s">
        <v>402</v>
      </c>
      <c r="Q205" t="str">
        <f t="shared" si="11"/>
        <v>Failed</v>
      </c>
      <c r="R205" t="s">
        <v>348</v>
      </c>
      <c r="T205" t="s">
        <v>402</v>
      </c>
      <c r="U205" s="1">
        <v>44540</v>
      </c>
      <c r="V205" t="s">
        <v>348</v>
      </c>
      <c r="X205" t="s">
        <v>402</v>
      </c>
      <c r="Y205">
        <v>1</v>
      </c>
      <c r="Z205" t="s">
        <v>348</v>
      </c>
      <c r="AB205" t="s">
        <v>402</v>
      </c>
      <c r="AC205" t="str">
        <f>("Duration of emergency order is limited, Scope of emergency order is restricted")</f>
        <v>Duration of emergency order is limited, Scope of emergency order is restricted</v>
      </c>
      <c r="AD205" t="s">
        <v>348</v>
      </c>
      <c r="AF205" t="s">
        <v>402</v>
      </c>
      <c r="AG205">
        <v>0</v>
      </c>
      <c r="AO205">
        <v>0</v>
      </c>
    </row>
    <row r="206" spans="1:48" x14ac:dyDescent="0.35">
      <c r="A206" t="s">
        <v>347</v>
      </c>
      <c r="B206" t="s">
        <v>359</v>
      </c>
      <c r="C206" s="1">
        <v>44686</v>
      </c>
      <c r="D206" s="1">
        <v>44701</v>
      </c>
      <c r="E206">
        <v>1</v>
      </c>
      <c r="F206" t="s">
        <v>359</v>
      </c>
      <c r="G206" t="s">
        <v>360</v>
      </c>
      <c r="H206" t="s">
        <v>403</v>
      </c>
      <c r="I206" t="str">
        <f>("SB 1330")</f>
        <v>SB 1330</v>
      </c>
      <c r="J206" t="s">
        <v>359</v>
      </c>
      <c r="L206" t="s">
        <v>403</v>
      </c>
      <c r="M206" s="1">
        <v>44223</v>
      </c>
      <c r="N206" t="s">
        <v>359</v>
      </c>
      <c r="P206" t="s">
        <v>403</v>
      </c>
      <c r="Q206" t="str">
        <f t="shared" si="11"/>
        <v>Failed</v>
      </c>
      <c r="R206" t="s">
        <v>359</v>
      </c>
      <c r="T206" t="s">
        <v>403</v>
      </c>
      <c r="U206" s="1">
        <v>44540</v>
      </c>
      <c r="V206" t="s">
        <v>359</v>
      </c>
      <c r="X206" t="s">
        <v>403</v>
      </c>
      <c r="Y206">
        <v>1</v>
      </c>
      <c r="Z206" t="s">
        <v>359</v>
      </c>
      <c r="AB206" t="s">
        <v>403</v>
      </c>
      <c r="AC206" t="str">
        <f>("Issuance of emergency order is restricted, Duration of emergency order is limited, Termination by legislature")</f>
        <v>Issuance of emergency order is restricted, Duration of emergency order is limited, Termination by legislature</v>
      </c>
      <c r="AD206" t="s">
        <v>359</v>
      </c>
      <c r="AF206" t="s">
        <v>403</v>
      </c>
      <c r="AG206">
        <v>0</v>
      </c>
      <c r="AO206">
        <v>1</v>
      </c>
      <c r="AP206" t="s">
        <v>359</v>
      </c>
      <c r="AR206" t="s">
        <v>403</v>
      </c>
      <c r="AS206" t="str">
        <f>("Issuance of emergency order is restricted, Duration of emergency order is limited, Termination by legislature")</f>
        <v>Issuance of emergency order is restricted, Duration of emergency order is limited, Termination by legislature</v>
      </c>
      <c r="AT206" t="s">
        <v>359</v>
      </c>
      <c r="AV206" t="s">
        <v>403</v>
      </c>
    </row>
    <row r="207" spans="1:48" x14ac:dyDescent="0.35">
      <c r="A207" t="s">
        <v>404</v>
      </c>
      <c r="B207" t="s">
        <v>48</v>
      </c>
      <c r="C207" s="1">
        <v>44197</v>
      </c>
      <c r="D207" s="1">
        <v>44208</v>
      </c>
      <c r="E207">
        <v>0</v>
      </c>
      <c r="I207" t="str">
        <f>("")</f>
        <v/>
      </c>
    </row>
    <row r="208" spans="1:48" x14ac:dyDescent="0.35">
      <c r="A208" t="s">
        <v>404</v>
      </c>
      <c r="B208" t="s">
        <v>405</v>
      </c>
      <c r="C208" s="1">
        <v>44209</v>
      </c>
      <c r="D208" s="1">
        <v>44516</v>
      </c>
      <c r="E208">
        <v>1</v>
      </c>
      <c r="F208" t="s">
        <v>405</v>
      </c>
      <c r="H208" t="s">
        <v>406</v>
      </c>
      <c r="I208" t="str">
        <f>("S 1003")</f>
        <v>S 1003</v>
      </c>
      <c r="J208" t="s">
        <v>405</v>
      </c>
      <c r="L208" t="s">
        <v>406</v>
      </c>
      <c r="M208" s="1">
        <v>44209</v>
      </c>
      <c r="N208" t="s">
        <v>405</v>
      </c>
      <c r="P208" t="s">
        <v>406</v>
      </c>
      <c r="Q208" t="str">
        <f t="shared" ref="Q208:Q213" si="12">("Introduced")</f>
        <v>Introduced</v>
      </c>
      <c r="R208" t="s">
        <v>405</v>
      </c>
      <c r="T208" t="s">
        <v>406</v>
      </c>
      <c r="U208" s="1">
        <v>44210</v>
      </c>
      <c r="V208" t="s">
        <v>405</v>
      </c>
      <c r="X208" t="s">
        <v>406</v>
      </c>
      <c r="Y208">
        <v>1</v>
      </c>
      <c r="Z208" t="s">
        <v>405</v>
      </c>
      <c r="AB208" t="s">
        <v>406</v>
      </c>
      <c r="AC208" t="str">
        <f>("Duration of emergency order is limited, Scope of emergency order is restricted, Termination by legislature")</f>
        <v>Duration of emergency order is limited, Scope of emergency order is restricted, Termination by legislature</v>
      </c>
      <c r="AD208" t="s">
        <v>405</v>
      </c>
      <c r="AF208" t="s">
        <v>406</v>
      </c>
      <c r="AG208">
        <v>0</v>
      </c>
      <c r="AO208">
        <v>0</v>
      </c>
    </row>
    <row r="209" spans="1:48" x14ac:dyDescent="0.35">
      <c r="A209" t="s">
        <v>404</v>
      </c>
      <c r="B209" t="s">
        <v>407</v>
      </c>
      <c r="C209" s="1">
        <v>44209</v>
      </c>
      <c r="D209" s="1">
        <v>44516</v>
      </c>
      <c r="E209">
        <v>1</v>
      </c>
      <c r="F209" t="s">
        <v>407</v>
      </c>
      <c r="H209" t="s">
        <v>408</v>
      </c>
      <c r="I209" t="str">
        <f>("SCR 101")</f>
        <v>SCR 101</v>
      </c>
      <c r="J209" t="s">
        <v>407</v>
      </c>
      <c r="L209" t="s">
        <v>408</v>
      </c>
      <c r="M209" s="1">
        <v>44209</v>
      </c>
      <c r="N209" t="s">
        <v>407</v>
      </c>
      <c r="P209" t="s">
        <v>408</v>
      </c>
      <c r="Q209" t="str">
        <f t="shared" si="12"/>
        <v>Introduced</v>
      </c>
      <c r="R209" t="s">
        <v>407</v>
      </c>
      <c r="T209" t="s">
        <v>408</v>
      </c>
      <c r="U209" s="1">
        <v>44223</v>
      </c>
      <c r="V209" t="s">
        <v>407</v>
      </c>
      <c r="X209" t="s">
        <v>408</v>
      </c>
      <c r="Y209">
        <v>1</v>
      </c>
      <c r="Z209" t="s">
        <v>407</v>
      </c>
      <c r="AB209" t="s">
        <v>408</v>
      </c>
      <c r="AC209" t="str">
        <f>("Scope of emergency order is restricted, Termination by legislature")</f>
        <v>Scope of emergency order is restricted, Termination by legislature</v>
      </c>
      <c r="AD209" t="s">
        <v>407</v>
      </c>
      <c r="AF209" t="s">
        <v>408</v>
      </c>
      <c r="AG209">
        <v>0</v>
      </c>
      <c r="AO209">
        <v>0</v>
      </c>
    </row>
    <row r="210" spans="1:48" x14ac:dyDescent="0.35">
      <c r="A210" t="s">
        <v>404</v>
      </c>
      <c r="B210" t="s">
        <v>409</v>
      </c>
      <c r="C210" s="1">
        <v>44209</v>
      </c>
      <c r="D210" s="1">
        <v>44516</v>
      </c>
      <c r="E210">
        <v>1</v>
      </c>
      <c r="F210" t="s">
        <v>410</v>
      </c>
      <c r="H210" t="s">
        <v>411</v>
      </c>
      <c r="I210" t="str">
        <f>("H 1")</f>
        <v>H 1</v>
      </c>
      <c r="J210" t="s">
        <v>410</v>
      </c>
      <c r="L210" t="s">
        <v>411</v>
      </c>
      <c r="M210" s="1">
        <v>44209</v>
      </c>
      <c r="N210" t="s">
        <v>410</v>
      </c>
      <c r="P210" t="s">
        <v>411</v>
      </c>
      <c r="Q210" t="str">
        <f t="shared" si="12"/>
        <v>Introduced</v>
      </c>
      <c r="R210" t="s">
        <v>410</v>
      </c>
      <c r="T210" t="s">
        <v>411</v>
      </c>
      <c r="U210" s="1">
        <v>44210</v>
      </c>
      <c r="V210" t="s">
        <v>410</v>
      </c>
      <c r="X210" t="s">
        <v>411</v>
      </c>
      <c r="Y210">
        <v>1</v>
      </c>
      <c r="Z210" t="s">
        <v>410</v>
      </c>
      <c r="AB210" t="s">
        <v>411</v>
      </c>
      <c r="AC210" t="str">
        <f>("Duration of emergency order is limited, Scope of emergency order is restricted, Termination by legislature")</f>
        <v>Duration of emergency order is limited, Scope of emergency order is restricted, Termination by legislature</v>
      </c>
      <c r="AD210" t="s">
        <v>410</v>
      </c>
      <c r="AF210" t="s">
        <v>411</v>
      </c>
      <c r="AG210">
        <v>0</v>
      </c>
      <c r="AO210">
        <v>0</v>
      </c>
    </row>
    <row r="211" spans="1:48" x14ac:dyDescent="0.35">
      <c r="A211" t="s">
        <v>404</v>
      </c>
      <c r="B211" t="s">
        <v>412</v>
      </c>
      <c r="C211" s="1">
        <v>44221</v>
      </c>
      <c r="D211" s="1">
        <v>44516</v>
      </c>
      <c r="E211">
        <v>1</v>
      </c>
      <c r="F211" t="s">
        <v>412</v>
      </c>
      <c r="H211" t="s">
        <v>413</v>
      </c>
      <c r="I211" t="str">
        <f>("H 33")</f>
        <v>H 33</v>
      </c>
      <c r="J211" t="s">
        <v>412</v>
      </c>
      <c r="L211" t="s">
        <v>413</v>
      </c>
      <c r="M211" s="1">
        <v>44221</v>
      </c>
      <c r="N211" t="s">
        <v>412</v>
      </c>
      <c r="P211" t="s">
        <v>413</v>
      </c>
      <c r="Q211" t="str">
        <f t="shared" si="12"/>
        <v>Introduced</v>
      </c>
      <c r="R211" t="s">
        <v>412</v>
      </c>
      <c r="T211" t="s">
        <v>413</v>
      </c>
      <c r="U211" s="1">
        <v>44222</v>
      </c>
      <c r="V211" t="s">
        <v>412</v>
      </c>
      <c r="X211" t="s">
        <v>413</v>
      </c>
      <c r="Y211">
        <v>0</v>
      </c>
      <c r="AG211">
        <v>1</v>
      </c>
      <c r="AH211" t="s">
        <v>412</v>
      </c>
      <c r="AJ211" t="s">
        <v>413</v>
      </c>
      <c r="AK211" t="str">
        <f>("Issuance of emergency order is restricted, Duration of emergency order is limited")</f>
        <v>Issuance of emergency order is restricted, Duration of emergency order is limited</v>
      </c>
      <c r="AL211" t="s">
        <v>412</v>
      </c>
      <c r="AN211" t="s">
        <v>413</v>
      </c>
      <c r="AO211">
        <v>0</v>
      </c>
    </row>
    <row r="212" spans="1:48" x14ac:dyDescent="0.35">
      <c r="A212" t="s">
        <v>404</v>
      </c>
      <c r="B212" t="s">
        <v>414</v>
      </c>
      <c r="C212" s="1">
        <v>44230</v>
      </c>
      <c r="D212" s="1">
        <v>44516</v>
      </c>
      <c r="E212">
        <v>1</v>
      </c>
      <c r="F212" t="s">
        <v>414</v>
      </c>
      <c r="H212" t="s">
        <v>415</v>
      </c>
      <c r="I212" t="str">
        <f>("S 1054")</f>
        <v>S 1054</v>
      </c>
      <c r="J212" t="s">
        <v>414</v>
      </c>
      <c r="L212" t="s">
        <v>415</v>
      </c>
      <c r="M212" s="1">
        <v>44209</v>
      </c>
      <c r="N212" t="s">
        <v>414</v>
      </c>
      <c r="P212" t="s">
        <v>415</v>
      </c>
      <c r="Q212" t="str">
        <f t="shared" si="12"/>
        <v>Introduced</v>
      </c>
      <c r="R212" t="s">
        <v>414</v>
      </c>
      <c r="T212" t="s">
        <v>415</v>
      </c>
      <c r="U212" s="1">
        <v>44231</v>
      </c>
      <c r="V212" t="s">
        <v>414</v>
      </c>
      <c r="X212" t="s">
        <v>415</v>
      </c>
      <c r="Y212">
        <v>1</v>
      </c>
      <c r="Z212" t="s">
        <v>414</v>
      </c>
      <c r="AB212" t="s">
        <v>415</v>
      </c>
      <c r="AC212" t="str">
        <f>("Duration of emergency order is limited, Scope of emergency order is restricted, Termination by legislature")</f>
        <v>Duration of emergency order is limited, Scope of emergency order is restricted, Termination by legislature</v>
      </c>
      <c r="AD212" t="s">
        <v>414</v>
      </c>
      <c r="AF212" t="s">
        <v>415</v>
      </c>
      <c r="AG212">
        <v>0</v>
      </c>
      <c r="AO212">
        <v>0</v>
      </c>
    </row>
    <row r="213" spans="1:48" x14ac:dyDescent="0.35">
      <c r="A213" t="s">
        <v>404</v>
      </c>
      <c r="B213" t="s">
        <v>416</v>
      </c>
      <c r="C213" s="1">
        <v>44239</v>
      </c>
      <c r="D213" s="1">
        <v>44242</v>
      </c>
      <c r="E213">
        <v>1</v>
      </c>
      <c r="F213" t="s">
        <v>416</v>
      </c>
      <c r="H213" t="s">
        <v>417</v>
      </c>
      <c r="I213" t="str">
        <f>("H 135")</f>
        <v>H 135</v>
      </c>
      <c r="J213" t="s">
        <v>416</v>
      </c>
      <c r="L213" t="s">
        <v>417</v>
      </c>
      <c r="M213" s="1">
        <v>44239</v>
      </c>
      <c r="N213" t="s">
        <v>416</v>
      </c>
      <c r="P213" t="s">
        <v>417</v>
      </c>
      <c r="Q213" t="str">
        <f t="shared" si="12"/>
        <v>Introduced</v>
      </c>
      <c r="R213" t="s">
        <v>416</v>
      </c>
      <c r="T213" t="s">
        <v>417</v>
      </c>
      <c r="U213" s="1">
        <v>44242</v>
      </c>
      <c r="V213" t="s">
        <v>416</v>
      </c>
      <c r="X213" t="s">
        <v>417</v>
      </c>
      <c r="Y213">
        <v>1</v>
      </c>
      <c r="Z213" t="s">
        <v>416</v>
      </c>
      <c r="AB213" t="s">
        <v>417</v>
      </c>
      <c r="AC213" t="str">
        <f>("Duration of emergency order is limited, Scope of emergency order is restricted, Termination by legislature")</f>
        <v>Duration of emergency order is limited, Scope of emergency order is restricted, Termination by legislature</v>
      </c>
      <c r="AD213" t="s">
        <v>416</v>
      </c>
      <c r="AF213" t="s">
        <v>417</v>
      </c>
      <c r="AG213">
        <v>0</v>
      </c>
      <c r="AO213">
        <v>0</v>
      </c>
    </row>
    <row r="214" spans="1:48" x14ac:dyDescent="0.35">
      <c r="A214" t="s">
        <v>404</v>
      </c>
      <c r="B214" t="s">
        <v>416</v>
      </c>
      <c r="C214" s="1">
        <v>44243</v>
      </c>
      <c r="D214" s="1">
        <v>44294</v>
      </c>
      <c r="E214">
        <v>1</v>
      </c>
      <c r="F214" t="s">
        <v>416</v>
      </c>
      <c r="H214" t="s">
        <v>418</v>
      </c>
      <c r="I214" t="str">
        <f>("H 135")</f>
        <v>H 135</v>
      </c>
      <c r="J214" t="s">
        <v>416</v>
      </c>
      <c r="L214" t="s">
        <v>418</v>
      </c>
      <c r="M214" s="1">
        <v>44239</v>
      </c>
      <c r="N214" t="s">
        <v>416</v>
      </c>
      <c r="P214" t="s">
        <v>418</v>
      </c>
      <c r="Q214" t="str">
        <f>("Passed First Chamber")</f>
        <v>Passed First Chamber</v>
      </c>
      <c r="R214" t="s">
        <v>416</v>
      </c>
      <c r="T214" t="s">
        <v>418</v>
      </c>
      <c r="U214" s="1">
        <v>44294</v>
      </c>
      <c r="V214" t="s">
        <v>416</v>
      </c>
      <c r="X214" t="s">
        <v>418</v>
      </c>
      <c r="Y214">
        <v>1</v>
      </c>
      <c r="Z214" t="s">
        <v>416</v>
      </c>
      <c r="AB214" t="s">
        <v>418</v>
      </c>
      <c r="AC214" t="str">
        <f>("Duration of emergency order is limited, Scope of emergency order is restricted, Termination by legislature")</f>
        <v>Duration of emergency order is limited, Scope of emergency order is restricted, Termination by legislature</v>
      </c>
      <c r="AD214" t="s">
        <v>416</v>
      </c>
      <c r="AF214" t="s">
        <v>418</v>
      </c>
      <c r="AG214">
        <v>0</v>
      </c>
      <c r="AO214">
        <v>0</v>
      </c>
    </row>
    <row r="215" spans="1:48" x14ac:dyDescent="0.35">
      <c r="A215" t="s">
        <v>404</v>
      </c>
      <c r="B215" t="s">
        <v>419</v>
      </c>
      <c r="C215" s="1">
        <v>44252</v>
      </c>
      <c r="D215" s="1">
        <v>44258</v>
      </c>
      <c r="E215">
        <v>1</v>
      </c>
      <c r="F215" t="s">
        <v>419</v>
      </c>
      <c r="G215" t="s">
        <v>420</v>
      </c>
      <c r="H215" t="s">
        <v>421</v>
      </c>
      <c r="I215" t="str">
        <f>("S 1139")</f>
        <v>S 1139</v>
      </c>
      <c r="J215" t="s">
        <v>419</v>
      </c>
      <c r="L215" t="s">
        <v>421</v>
      </c>
      <c r="M215" s="1">
        <v>44252</v>
      </c>
      <c r="N215" t="s">
        <v>419</v>
      </c>
      <c r="P215" t="s">
        <v>421</v>
      </c>
      <c r="Q215" t="str">
        <f>("Introduced")</f>
        <v>Introduced</v>
      </c>
      <c r="R215" t="s">
        <v>419</v>
      </c>
      <c r="T215" t="s">
        <v>421</v>
      </c>
      <c r="U215" s="1">
        <v>44258</v>
      </c>
      <c r="V215" t="s">
        <v>419</v>
      </c>
      <c r="X215" t="s">
        <v>421</v>
      </c>
      <c r="Y215">
        <v>0</v>
      </c>
      <c r="AG215">
        <v>1</v>
      </c>
      <c r="AH215" t="s">
        <v>419</v>
      </c>
      <c r="AJ215" t="s">
        <v>421</v>
      </c>
      <c r="AK215" t="str">
        <f>("Issuance of emergency order is restricted, Duration of emergency order is limited, Scope of emergency order is restricted")</f>
        <v>Issuance of emergency order is restricted, Duration of emergency order is limited, Scope of emergency order is restricted</v>
      </c>
      <c r="AL215" t="s">
        <v>419</v>
      </c>
      <c r="AN215" t="s">
        <v>421</v>
      </c>
      <c r="AO215">
        <v>0</v>
      </c>
    </row>
    <row r="216" spans="1:48" x14ac:dyDescent="0.35">
      <c r="A216" t="s">
        <v>404</v>
      </c>
      <c r="B216" t="s">
        <v>419</v>
      </c>
      <c r="C216" s="1">
        <v>44259</v>
      </c>
      <c r="D216" s="1">
        <v>44297</v>
      </c>
      <c r="E216">
        <v>1</v>
      </c>
      <c r="F216" t="s">
        <v>419</v>
      </c>
      <c r="G216" t="s">
        <v>420</v>
      </c>
      <c r="H216" t="s">
        <v>422</v>
      </c>
      <c r="I216" t="str">
        <f>("S 1139")</f>
        <v>S 1139</v>
      </c>
      <c r="J216" t="s">
        <v>419</v>
      </c>
      <c r="L216" t="s">
        <v>422</v>
      </c>
      <c r="M216" s="1">
        <v>44252</v>
      </c>
      <c r="N216" t="s">
        <v>419</v>
      </c>
      <c r="P216" t="s">
        <v>422</v>
      </c>
      <c r="Q216" t="str">
        <f>("Passed First Chamber")</f>
        <v>Passed First Chamber</v>
      </c>
      <c r="R216" t="s">
        <v>419</v>
      </c>
      <c r="T216" t="s">
        <v>422</v>
      </c>
      <c r="U216" s="1">
        <v>44295</v>
      </c>
      <c r="V216" t="s">
        <v>419</v>
      </c>
      <c r="X216" t="s">
        <v>422</v>
      </c>
      <c r="Y216">
        <v>0</v>
      </c>
      <c r="AG216">
        <v>1</v>
      </c>
      <c r="AH216" t="s">
        <v>419</v>
      </c>
      <c r="AJ216" t="s">
        <v>422</v>
      </c>
      <c r="AK216" t="str">
        <f>("Issuance of emergency order is restricted, Duration of emergency order is limited, Scope of emergency order is restricted")</f>
        <v>Issuance of emergency order is restricted, Duration of emergency order is limited, Scope of emergency order is restricted</v>
      </c>
      <c r="AL216" t="s">
        <v>419</v>
      </c>
      <c r="AN216" t="s">
        <v>422</v>
      </c>
      <c r="AO216">
        <v>0</v>
      </c>
    </row>
    <row r="217" spans="1:48" x14ac:dyDescent="0.35">
      <c r="A217" t="s">
        <v>404</v>
      </c>
      <c r="B217" t="s">
        <v>416</v>
      </c>
      <c r="C217" s="1">
        <v>44295</v>
      </c>
      <c r="D217" s="1">
        <v>44305</v>
      </c>
      <c r="E217">
        <v>1</v>
      </c>
      <c r="F217" t="s">
        <v>416</v>
      </c>
      <c r="H217" t="s">
        <v>423</v>
      </c>
      <c r="I217" t="str">
        <f>("H 135")</f>
        <v>H 135</v>
      </c>
      <c r="J217" t="s">
        <v>416</v>
      </c>
      <c r="L217" t="s">
        <v>423</v>
      </c>
      <c r="M217" s="1">
        <v>44239</v>
      </c>
      <c r="N217" t="s">
        <v>416</v>
      </c>
      <c r="P217" t="s">
        <v>423</v>
      </c>
      <c r="Q217" t="str">
        <f>("Passed Second Chamber")</f>
        <v>Passed Second Chamber</v>
      </c>
      <c r="R217" t="s">
        <v>416</v>
      </c>
      <c r="T217" t="s">
        <v>423</v>
      </c>
      <c r="U217" s="1">
        <v>44305</v>
      </c>
      <c r="V217" t="s">
        <v>416</v>
      </c>
      <c r="X217" t="s">
        <v>423</v>
      </c>
      <c r="Y217">
        <v>1</v>
      </c>
      <c r="Z217" t="s">
        <v>416</v>
      </c>
      <c r="AB217" t="s">
        <v>423</v>
      </c>
      <c r="AC217" t="str">
        <f>("Duration of emergency order is limited, Scope of emergency order is restricted, Termination by legislature")</f>
        <v>Duration of emergency order is limited, Scope of emergency order is restricted, Termination by legislature</v>
      </c>
      <c r="AD217" t="s">
        <v>416</v>
      </c>
      <c r="AF217" t="s">
        <v>423</v>
      </c>
      <c r="AG217">
        <v>0</v>
      </c>
      <c r="AO217">
        <v>0</v>
      </c>
    </row>
    <row r="218" spans="1:48" x14ac:dyDescent="0.35">
      <c r="A218" t="s">
        <v>404</v>
      </c>
      <c r="B218" t="s">
        <v>419</v>
      </c>
      <c r="C218" s="1">
        <v>44298</v>
      </c>
      <c r="D218" s="1">
        <v>44306</v>
      </c>
      <c r="E218">
        <v>1</v>
      </c>
      <c r="F218" t="s">
        <v>419</v>
      </c>
      <c r="G218" t="s">
        <v>420</v>
      </c>
      <c r="H218" t="s">
        <v>424</v>
      </c>
      <c r="I218" t="str">
        <f>("S 1139")</f>
        <v>S 1139</v>
      </c>
      <c r="J218" t="s">
        <v>419</v>
      </c>
      <c r="L218" t="s">
        <v>424</v>
      </c>
      <c r="M218" s="1">
        <v>44252</v>
      </c>
      <c r="N218" t="s">
        <v>419</v>
      </c>
      <c r="P218" t="s">
        <v>424</v>
      </c>
      <c r="Q218" t="str">
        <f>("Passed Second Chamber")</f>
        <v>Passed Second Chamber</v>
      </c>
      <c r="R218" t="s">
        <v>419</v>
      </c>
      <c r="T218" t="s">
        <v>424</v>
      </c>
      <c r="U218" s="1">
        <v>44300</v>
      </c>
      <c r="V218" t="s">
        <v>419</v>
      </c>
      <c r="X218" t="s">
        <v>424</v>
      </c>
      <c r="Y218">
        <v>0</v>
      </c>
      <c r="AG218">
        <v>1</v>
      </c>
      <c r="AH218" t="s">
        <v>419</v>
      </c>
      <c r="AJ218" t="s">
        <v>424</v>
      </c>
      <c r="AK218" t="str">
        <f>("Issuance of emergency order is restricted, Duration of emergency order is limited, Scope of emergency order is restricted")</f>
        <v>Issuance of emergency order is restricted, Duration of emergency order is limited, Scope of emergency order is restricted</v>
      </c>
      <c r="AL218" t="s">
        <v>419</v>
      </c>
      <c r="AN218" t="s">
        <v>424</v>
      </c>
      <c r="AO218">
        <v>0</v>
      </c>
    </row>
    <row r="219" spans="1:48" x14ac:dyDescent="0.35">
      <c r="A219" t="s">
        <v>404</v>
      </c>
      <c r="B219" t="s">
        <v>416</v>
      </c>
      <c r="C219" s="1">
        <v>44306</v>
      </c>
      <c r="D219" s="1">
        <v>44516</v>
      </c>
      <c r="E219">
        <v>1</v>
      </c>
      <c r="F219" t="s">
        <v>416</v>
      </c>
      <c r="H219" t="s">
        <v>425</v>
      </c>
      <c r="I219" t="str">
        <f>("H 135")</f>
        <v>H 135</v>
      </c>
      <c r="J219" t="s">
        <v>416</v>
      </c>
      <c r="L219" t="s">
        <v>425</v>
      </c>
      <c r="M219" s="1">
        <v>44239</v>
      </c>
      <c r="N219" t="s">
        <v>416</v>
      </c>
      <c r="P219" t="s">
        <v>425</v>
      </c>
      <c r="Q219" t="str">
        <f>("Vetoed")</f>
        <v>Vetoed</v>
      </c>
      <c r="R219" t="s">
        <v>416</v>
      </c>
      <c r="T219" t="s">
        <v>425</v>
      </c>
      <c r="U219" s="1">
        <v>44320</v>
      </c>
      <c r="V219" t="s">
        <v>416</v>
      </c>
      <c r="X219" t="s">
        <v>425</v>
      </c>
      <c r="Y219">
        <v>1</v>
      </c>
      <c r="Z219" t="s">
        <v>416</v>
      </c>
      <c r="AB219" t="s">
        <v>425</v>
      </c>
      <c r="AC219" t="str">
        <f>("Duration of emergency order is limited, Scope of emergency order is restricted, Termination by legislature")</f>
        <v>Duration of emergency order is limited, Scope of emergency order is restricted, Termination by legislature</v>
      </c>
      <c r="AD219" t="s">
        <v>416</v>
      </c>
      <c r="AF219" t="s">
        <v>425</v>
      </c>
      <c r="AG219">
        <v>0</v>
      </c>
      <c r="AO219">
        <v>0</v>
      </c>
    </row>
    <row r="220" spans="1:48" x14ac:dyDescent="0.35">
      <c r="A220" t="s">
        <v>404</v>
      </c>
      <c r="B220" t="s">
        <v>419</v>
      </c>
      <c r="C220" s="1">
        <v>44307</v>
      </c>
      <c r="D220" s="1">
        <v>44701</v>
      </c>
      <c r="E220">
        <v>1</v>
      </c>
      <c r="F220" t="s">
        <v>419</v>
      </c>
      <c r="G220" t="s">
        <v>420</v>
      </c>
      <c r="H220" t="s">
        <v>426</v>
      </c>
      <c r="I220" t="str">
        <f>("S 1139")</f>
        <v>S 1139</v>
      </c>
      <c r="J220" t="s">
        <v>419</v>
      </c>
      <c r="L220" t="s">
        <v>426</v>
      </c>
      <c r="M220" s="1">
        <v>44252</v>
      </c>
      <c r="N220" t="s">
        <v>419</v>
      </c>
      <c r="P220" t="s">
        <v>426</v>
      </c>
      <c r="Q220" t="str">
        <f>("Enacted")</f>
        <v>Enacted</v>
      </c>
      <c r="R220" t="s">
        <v>419</v>
      </c>
      <c r="T220" t="s">
        <v>426</v>
      </c>
      <c r="U220" s="1">
        <v>44307</v>
      </c>
      <c r="V220" t="s">
        <v>419</v>
      </c>
      <c r="X220" t="s">
        <v>426</v>
      </c>
      <c r="Y220">
        <v>0</v>
      </c>
      <c r="AG220">
        <v>1</v>
      </c>
      <c r="AH220" t="s">
        <v>419</v>
      </c>
      <c r="AJ220" t="s">
        <v>426</v>
      </c>
      <c r="AK220" t="str">
        <f>("Issuance of emergency order is restricted, Duration of emergency order is limited, Scope of emergency order is restricted")</f>
        <v>Issuance of emergency order is restricted, Duration of emergency order is limited, Scope of emergency order is restricted</v>
      </c>
      <c r="AL220" t="s">
        <v>419</v>
      </c>
      <c r="AN220" t="s">
        <v>426</v>
      </c>
      <c r="AO220">
        <v>0</v>
      </c>
    </row>
    <row r="221" spans="1:48" x14ac:dyDescent="0.35">
      <c r="A221" t="s">
        <v>404</v>
      </c>
      <c r="B221" t="s">
        <v>427</v>
      </c>
      <c r="C221" s="1">
        <v>44319</v>
      </c>
      <c r="D221" s="1">
        <v>44319</v>
      </c>
      <c r="E221">
        <v>1</v>
      </c>
      <c r="F221" t="s">
        <v>427</v>
      </c>
      <c r="G221" t="s">
        <v>428</v>
      </c>
      <c r="H221" t="s">
        <v>429</v>
      </c>
      <c r="I221" t="str">
        <f>("H 393")</f>
        <v>H 393</v>
      </c>
      <c r="J221" t="s">
        <v>427</v>
      </c>
      <c r="L221" t="s">
        <v>429</v>
      </c>
      <c r="M221" s="1">
        <v>44319</v>
      </c>
      <c r="N221" t="s">
        <v>427</v>
      </c>
      <c r="P221" t="s">
        <v>429</v>
      </c>
      <c r="Q221" t="str">
        <f>("Introduced")</f>
        <v>Introduced</v>
      </c>
      <c r="R221" t="s">
        <v>427</v>
      </c>
      <c r="T221" t="s">
        <v>429</v>
      </c>
      <c r="U221" s="1">
        <v>44319</v>
      </c>
      <c r="V221" t="s">
        <v>427</v>
      </c>
      <c r="X221" t="s">
        <v>429</v>
      </c>
      <c r="Y221">
        <v>1</v>
      </c>
      <c r="Z221" t="s">
        <v>427</v>
      </c>
      <c r="AB221" t="s">
        <v>429</v>
      </c>
      <c r="AC221" t="str">
        <f t="shared" ref="AC221:AC229" si="13">("Scope of emergency order is restricted")</f>
        <v>Scope of emergency order is restricted</v>
      </c>
      <c r="AD221" t="s">
        <v>427</v>
      </c>
      <c r="AF221" t="s">
        <v>429</v>
      </c>
      <c r="AG221">
        <v>0</v>
      </c>
      <c r="AO221">
        <v>0</v>
      </c>
    </row>
    <row r="222" spans="1:48" x14ac:dyDescent="0.35">
      <c r="A222" t="s">
        <v>404</v>
      </c>
      <c r="B222" t="s">
        <v>430</v>
      </c>
      <c r="C222" s="1">
        <v>44319</v>
      </c>
      <c r="D222" s="1">
        <v>44319</v>
      </c>
      <c r="E222">
        <v>1</v>
      </c>
      <c r="F222" t="s">
        <v>430</v>
      </c>
      <c r="G222" t="s">
        <v>431</v>
      </c>
      <c r="H222" t="s">
        <v>432</v>
      </c>
      <c r="I222" t="str">
        <f>("H 392")</f>
        <v>H 392</v>
      </c>
      <c r="J222" t="s">
        <v>430</v>
      </c>
      <c r="L222" t="s">
        <v>432</v>
      </c>
      <c r="M222" s="1">
        <v>44319</v>
      </c>
      <c r="N222" t="s">
        <v>430</v>
      </c>
      <c r="P222" t="s">
        <v>432</v>
      </c>
      <c r="Q222" t="str">
        <f>("Introduced")</f>
        <v>Introduced</v>
      </c>
      <c r="R222" t="s">
        <v>430</v>
      </c>
      <c r="T222" t="s">
        <v>432</v>
      </c>
      <c r="U222" s="1">
        <v>44319</v>
      </c>
      <c r="V222" t="s">
        <v>430</v>
      </c>
      <c r="X222" t="s">
        <v>432</v>
      </c>
      <c r="Y222">
        <v>1</v>
      </c>
      <c r="Z222" t="s">
        <v>430</v>
      </c>
      <c r="AB222" t="s">
        <v>432</v>
      </c>
      <c r="AC222" t="str">
        <f t="shared" si="13"/>
        <v>Scope of emergency order is restricted</v>
      </c>
      <c r="AD222" t="s">
        <v>430</v>
      </c>
      <c r="AF222" t="s">
        <v>432</v>
      </c>
      <c r="AG222">
        <v>0</v>
      </c>
      <c r="AO222">
        <v>0</v>
      </c>
    </row>
    <row r="223" spans="1:48" x14ac:dyDescent="0.35">
      <c r="A223" t="s">
        <v>404</v>
      </c>
      <c r="B223" t="s">
        <v>433</v>
      </c>
      <c r="C223" s="1">
        <v>44319</v>
      </c>
      <c r="D223" s="1">
        <v>44319</v>
      </c>
      <c r="E223">
        <v>1</v>
      </c>
      <c r="F223" t="s">
        <v>433</v>
      </c>
      <c r="G223" t="s">
        <v>434</v>
      </c>
      <c r="H223" t="s">
        <v>435</v>
      </c>
      <c r="I223" t="str">
        <f>("H 391")</f>
        <v>H 391</v>
      </c>
      <c r="J223" t="s">
        <v>433</v>
      </c>
      <c r="L223" t="s">
        <v>435</v>
      </c>
      <c r="M223" s="1">
        <v>44319</v>
      </c>
      <c r="N223" t="s">
        <v>433</v>
      </c>
      <c r="P223" t="s">
        <v>435</v>
      </c>
      <c r="Q223" t="str">
        <f>("Introduced")</f>
        <v>Introduced</v>
      </c>
      <c r="R223" t="s">
        <v>433</v>
      </c>
      <c r="T223" t="s">
        <v>435</v>
      </c>
      <c r="U223" s="1">
        <v>44319</v>
      </c>
      <c r="V223" t="s">
        <v>433</v>
      </c>
      <c r="X223" t="s">
        <v>435</v>
      </c>
      <c r="Y223">
        <v>1</v>
      </c>
      <c r="Z223" t="s">
        <v>433</v>
      </c>
      <c r="AB223" t="s">
        <v>435</v>
      </c>
      <c r="AC223" t="str">
        <f t="shared" si="13"/>
        <v>Scope of emergency order is restricted</v>
      </c>
      <c r="AD223" t="s">
        <v>433</v>
      </c>
      <c r="AF223" t="s">
        <v>435</v>
      </c>
      <c r="AG223">
        <v>1</v>
      </c>
      <c r="AH223" t="s">
        <v>433</v>
      </c>
      <c r="AJ223" t="s">
        <v>435</v>
      </c>
      <c r="AK223" t="str">
        <f>("Scope of emergency order is restricted")</f>
        <v>Scope of emergency order is restricted</v>
      </c>
      <c r="AL223" t="s">
        <v>433</v>
      </c>
      <c r="AN223" t="s">
        <v>435</v>
      </c>
      <c r="AO223">
        <v>1</v>
      </c>
      <c r="AP223" t="s">
        <v>433</v>
      </c>
      <c r="AR223" t="s">
        <v>435</v>
      </c>
      <c r="AS223" t="str">
        <f>("Scope of emergency order is restricted")</f>
        <v>Scope of emergency order is restricted</v>
      </c>
      <c r="AT223" t="s">
        <v>433</v>
      </c>
      <c r="AV223" t="s">
        <v>435</v>
      </c>
    </row>
    <row r="224" spans="1:48" x14ac:dyDescent="0.35">
      <c r="A224" t="s">
        <v>404</v>
      </c>
      <c r="B224" t="s">
        <v>427</v>
      </c>
      <c r="C224" s="1">
        <v>44320</v>
      </c>
      <c r="D224" s="1">
        <v>44320</v>
      </c>
      <c r="E224">
        <v>1</v>
      </c>
      <c r="F224" t="s">
        <v>427</v>
      </c>
      <c r="G224" t="s">
        <v>428</v>
      </c>
      <c r="H224" t="s">
        <v>436</v>
      </c>
      <c r="I224" t="str">
        <f>("H 393")</f>
        <v>H 393</v>
      </c>
      <c r="J224" t="s">
        <v>427</v>
      </c>
      <c r="L224" t="s">
        <v>436</v>
      </c>
      <c r="M224" s="1">
        <v>44319</v>
      </c>
      <c r="N224" t="s">
        <v>427</v>
      </c>
      <c r="P224" t="s">
        <v>436</v>
      </c>
      <c r="Q224" t="str">
        <f>("Passed First Chamber")</f>
        <v>Passed First Chamber</v>
      </c>
      <c r="R224" t="s">
        <v>427</v>
      </c>
      <c r="T224" t="s">
        <v>436</v>
      </c>
      <c r="U224" s="1">
        <v>44320</v>
      </c>
      <c r="V224" t="s">
        <v>427</v>
      </c>
      <c r="X224" t="s">
        <v>436</v>
      </c>
      <c r="Y224">
        <v>1</v>
      </c>
      <c r="Z224" t="s">
        <v>427</v>
      </c>
      <c r="AB224" t="s">
        <v>436</v>
      </c>
      <c r="AC224" t="str">
        <f t="shared" si="13"/>
        <v>Scope of emergency order is restricted</v>
      </c>
      <c r="AD224" t="s">
        <v>427</v>
      </c>
      <c r="AF224" t="s">
        <v>436</v>
      </c>
      <c r="AG224">
        <v>0</v>
      </c>
      <c r="AO224">
        <v>0</v>
      </c>
    </row>
    <row r="225" spans="1:48" x14ac:dyDescent="0.35">
      <c r="A225" t="s">
        <v>404</v>
      </c>
      <c r="B225" t="s">
        <v>430</v>
      </c>
      <c r="C225" s="1">
        <v>44320</v>
      </c>
      <c r="D225" s="1">
        <v>44320</v>
      </c>
      <c r="E225">
        <v>1</v>
      </c>
      <c r="F225" t="s">
        <v>430</v>
      </c>
      <c r="G225" t="s">
        <v>431</v>
      </c>
      <c r="H225" t="s">
        <v>437</v>
      </c>
      <c r="I225" t="str">
        <f>("H 392")</f>
        <v>H 392</v>
      </c>
      <c r="J225" t="s">
        <v>430</v>
      </c>
      <c r="L225" t="s">
        <v>437</v>
      </c>
      <c r="M225" s="1">
        <v>44319</v>
      </c>
      <c r="N225" t="s">
        <v>430</v>
      </c>
      <c r="P225" t="s">
        <v>437</v>
      </c>
      <c r="Q225" t="str">
        <f>("Passed First Chamber")</f>
        <v>Passed First Chamber</v>
      </c>
      <c r="R225" t="s">
        <v>430</v>
      </c>
      <c r="T225" t="s">
        <v>437</v>
      </c>
      <c r="U225" s="1">
        <v>44320</v>
      </c>
      <c r="V225" t="s">
        <v>430</v>
      </c>
      <c r="X225" t="s">
        <v>437</v>
      </c>
      <c r="Y225">
        <v>1</v>
      </c>
      <c r="Z225" t="s">
        <v>430</v>
      </c>
      <c r="AB225" t="s">
        <v>437</v>
      </c>
      <c r="AC225" t="str">
        <f t="shared" si="13"/>
        <v>Scope of emergency order is restricted</v>
      </c>
      <c r="AD225" t="s">
        <v>430</v>
      </c>
      <c r="AF225" t="s">
        <v>437</v>
      </c>
      <c r="AG225">
        <v>0</v>
      </c>
      <c r="AO225">
        <v>0</v>
      </c>
    </row>
    <row r="226" spans="1:48" x14ac:dyDescent="0.35">
      <c r="A226" t="s">
        <v>404</v>
      </c>
      <c r="B226" t="s">
        <v>433</v>
      </c>
      <c r="C226" s="1">
        <v>44320</v>
      </c>
      <c r="D226" s="1">
        <v>44320</v>
      </c>
      <c r="E226">
        <v>1</v>
      </c>
      <c r="F226" t="s">
        <v>433</v>
      </c>
      <c r="G226" t="s">
        <v>434</v>
      </c>
      <c r="H226" t="s">
        <v>438</v>
      </c>
      <c r="I226" t="str">
        <f>("H 391")</f>
        <v>H 391</v>
      </c>
      <c r="J226" t="s">
        <v>433</v>
      </c>
      <c r="L226" t="s">
        <v>438</v>
      </c>
      <c r="M226" s="1">
        <v>44319</v>
      </c>
      <c r="N226" t="s">
        <v>433</v>
      </c>
      <c r="P226" t="s">
        <v>438</v>
      </c>
      <c r="Q226" t="str">
        <f>("Passed First Chamber")</f>
        <v>Passed First Chamber</v>
      </c>
      <c r="R226" t="s">
        <v>433</v>
      </c>
      <c r="T226" t="s">
        <v>438</v>
      </c>
      <c r="U226" s="1">
        <v>44320</v>
      </c>
      <c r="V226" t="s">
        <v>433</v>
      </c>
      <c r="X226" t="s">
        <v>438</v>
      </c>
      <c r="Y226">
        <v>1</v>
      </c>
      <c r="Z226" t="s">
        <v>433</v>
      </c>
      <c r="AB226" t="s">
        <v>438</v>
      </c>
      <c r="AC226" t="str">
        <f t="shared" si="13"/>
        <v>Scope of emergency order is restricted</v>
      </c>
      <c r="AD226" t="s">
        <v>433</v>
      </c>
      <c r="AF226" t="s">
        <v>438</v>
      </c>
      <c r="AG226">
        <v>1</v>
      </c>
      <c r="AH226" t="s">
        <v>433</v>
      </c>
      <c r="AJ226" t="s">
        <v>438</v>
      </c>
      <c r="AK226" t="str">
        <f>("Scope of emergency order is restricted")</f>
        <v>Scope of emergency order is restricted</v>
      </c>
      <c r="AL226" t="s">
        <v>433</v>
      </c>
      <c r="AN226" t="s">
        <v>438</v>
      </c>
      <c r="AO226">
        <v>1</v>
      </c>
      <c r="AP226" t="s">
        <v>433</v>
      </c>
      <c r="AR226" t="s">
        <v>438</v>
      </c>
      <c r="AS226" t="str">
        <f>("Scope of emergency order is restricted")</f>
        <v>Scope of emergency order is restricted</v>
      </c>
      <c r="AT226" t="s">
        <v>433</v>
      </c>
      <c r="AV226" t="s">
        <v>438</v>
      </c>
    </row>
    <row r="227" spans="1:48" x14ac:dyDescent="0.35">
      <c r="A227" t="s">
        <v>404</v>
      </c>
      <c r="B227" t="s">
        <v>427</v>
      </c>
      <c r="C227" s="1">
        <v>44321</v>
      </c>
      <c r="D227" s="1">
        <v>44701</v>
      </c>
      <c r="E227">
        <v>1</v>
      </c>
      <c r="F227" t="s">
        <v>427</v>
      </c>
      <c r="G227" t="s">
        <v>428</v>
      </c>
      <c r="H227" t="s">
        <v>439</v>
      </c>
      <c r="I227" t="str">
        <f>("H 393")</f>
        <v>H 393</v>
      </c>
      <c r="J227" t="s">
        <v>427</v>
      </c>
      <c r="L227" t="s">
        <v>439</v>
      </c>
      <c r="M227" s="1">
        <v>44319</v>
      </c>
      <c r="N227" t="s">
        <v>427</v>
      </c>
      <c r="P227" t="s">
        <v>439</v>
      </c>
      <c r="Q227" t="str">
        <f>("Enacted")</f>
        <v>Enacted</v>
      </c>
      <c r="R227" t="s">
        <v>427</v>
      </c>
      <c r="S227" t="s">
        <v>440</v>
      </c>
      <c r="T227" t="s">
        <v>439</v>
      </c>
      <c r="U227" s="1">
        <v>44321</v>
      </c>
      <c r="V227" t="s">
        <v>427</v>
      </c>
      <c r="X227" t="s">
        <v>439</v>
      </c>
      <c r="Y227">
        <v>1</v>
      </c>
      <c r="Z227" t="s">
        <v>427</v>
      </c>
      <c r="AB227" t="s">
        <v>439</v>
      </c>
      <c r="AC227" t="str">
        <f t="shared" si="13"/>
        <v>Scope of emergency order is restricted</v>
      </c>
      <c r="AD227" t="s">
        <v>427</v>
      </c>
      <c r="AF227" t="s">
        <v>439</v>
      </c>
      <c r="AG227">
        <v>0</v>
      </c>
      <c r="AO227">
        <v>0</v>
      </c>
    </row>
    <row r="228" spans="1:48" x14ac:dyDescent="0.35">
      <c r="A228" t="s">
        <v>404</v>
      </c>
      <c r="B228" t="s">
        <v>430</v>
      </c>
      <c r="C228" s="1">
        <v>44321</v>
      </c>
      <c r="D228" s="1">
        <v>44701</v>
      </c>
      <c r="E228">
        <v>1</v>
      </c>
      <c r="F228" t="s">
        <v>430</v>
      </c>
      <c r="G228" t="s">
        <v>431</v>
      </c>
      <c r="H228" t="s">
        <v>441</v>
      </c>
      <c r="I228" t="str">
        <f>("H 392")</f>
        <v>H 392</v>
      </c>
      <c r="J228" t="s">
        <v>430</v>
      </c>
      <c r="L228" t="s">
        <v>441</v>
      </c>
      <c r="M228" s="1">
        <v>44319</v>
      </c>
      <c r="N228" t="s">
        <v>430</v>
      </c>
      <c r="P228" t="s">
        <v>441</v>
      </c>
      <c r="Q228" t="str">
        <f>("Enacted")</f>
        <v>Enacted</v>
      </c>
      <c r="R228" t="s">
        <v>430</v>
      </c>
      <c r="S228" t="s">
        <v>442</v>
      </c>
      <c r="T228" t="s">
        <v>441</v>
      </c>
      <c r="U228" s="1">
        <v>44321</v>
      </c>
      <c r="V228" t="s">
        <v>430</v>
      </c>
      <c r="X228" t="s">
        <v>441</v>
      </c>
      <c r="Y228">
        <v>1</v>
      </c>
      <c r="Z228" t="s">
        <v>430</v>
      </c>
      <c r="AB228" t="s">
        <v>441</v>
      </c>
      <c r="AC228" t="str">
        <f t="shared" si="13"/>
        <v>Scope of emergency order is restricted</v>
      </c>
      <c r="AD228" t="s">
        <v>430</v>
      </c>
      <c r="AF228" t="s">
        <v>441</v>
      </c>
      <c r="AG228">
        <v>0</v>
      </c>
      <c r="AO228">
        <v>0</v>
      </c>
    </row>
    <row r="229" spans="1:48" x14ac:dyDescent="0.35">
      <c r="A229" t="s">
        <v>404</v>
      </c>
      <c r="B229" t="s">
        <v>433</v>
      </c>
      <c r="C229" s="1">
        <v>44321</v>
      </c>
      <c r="D229" s="1">
        <v>44701</v>
      </c>
      <c r="E229">
        <v>1</v>
      </c>
      <c r="F229" t="s">
        <v>433</v>
      </c>
      <c r="G229" t="s">
        <v>434</v>
      </c>
      <c r="H229" t="s">
        <v>443</v>
      </c>
      <c r="I229" t="str">
        <f>("H 391")</f>
        <v>H 391</v>
      </c>
      <c r="J229" t="s">
        <v>433</v>
      </c>
      <c r="L229" t="s">
        <v>443</v>
      </c>
      <c r="M229" s="1">
        <v>44319</v>
      </c>
      <c r="N229" t="s">
        <v>433</v>
      </c>
      <c r="P229" t="s">
        <v>443</v>
      </c>
      <c r="Q229" t="str">
        <f>("Enacted")</f>
        <v>Enacted</v>
      </c>
      <c r="R229" t="s">
        <v>433</v>
      </c>
      <c r="S229" t="s">
        <v>444</v>
      </c>
      <c r="T229" t="s">
        <v>443</v>
      </c>
      <c r="U229" s="1">
        <v>44321</v>
      </c>
      <c r="V229" t="s">
        <v>433</v>
      </c>
      <c r="X229" t="s">
        <v>443</v>
      </c>
      <c r="Y229">
        <v>1</v>
      </c>
      <c r="Z229" t="s">
        <v>433</v>
      </c>
      <c r="AB229" t="s">
        <v>443</v>
      </c>
      <c r="AC229" t="str">
        <f t="shared" si="13"/>
        <v>Scope of emergency order is restricted</v>
      </c>
      <c r="AD229" t="s">
        <v>433</v>
      </c>
      <c r="AF229" t="s">
        <v>443</v>
      </c>
      <c r="AG229">
        <v>1</v>
      </c>
      <c r="AH229" t="s">
        <v>433</v>
      </c>
      <c r="AJ229" t="s">
        <v>443</v>
      </c>
      <c r="AK229" t="str">
        <f>("Scope of emergency order is restricted")</f>
        <v>Scope of emergency order is restricted</v>
      </c>
      <c r="AL229" t="s">
        <v>433</v>
      </c>
      <c r="AN229" t="s">
        <v>443</v>
      </c>
      <c r="AO229">
        <v>1</v>
      </c>
      <c r="AP229" t="s">
        <v>433</v>
      </c>
      <c r="AR229" t="s">
        <v>443</v>
      </c>
      <c r="AS229" t="str">
        <f>("Scope of emergency order is restricted")</f>
        <v>Scope of emergency order is restricted</v>
      </c>
      <c r="AT229" t="s">
        <v>433</v>
      </c>
      <c r="AV229" t="s">
        <v>443</v>
      </c>
    </row>
    <row r="230" spans="1:48" x14ac:dyDescent="0.35">
      <c r="A230" t="s">
        <v>404</v>
      </c>
      <c r="B230" t="s">
        <v>445</v>
      </c>
      <c r="C230" s="1">
        <v>44321</v>
      </c>
      <c r="D230" s="1">
        <v>44325</v>
      </c>
      <c r="E230">
        <v>1</v>
      </c>
      <c r="F230" t="s">
        <v>446</v>
      </c>
      <c r="G230" t="s">
        <v>447</v>
      </c>
      <c r="H230" t="s">
        <v>448</v>
      </c>
      <c r="I230" t="str">
        <f>("S 1217")</f>
        <v>S 1217</v>
      </c>
      <c r="J230" t="s">
        <v>446</v>
      </c>
      <c r="L230" t="s">
        <v>448</v>
      </c>
      <c r="M230" s="1">
        <v>44321</v>
      </c>
      <c r="N230" t="s">
        <v>446</v>
      </c>
      <c r="P230" t="s">
        <v>448</v>
      </c>
      <c r="Q230" t="str">
        <f>("Passed Second Chamber")</f>
        <v>Passed Second Chamber</v>
      </c>
      <c r="R230" t="s">
        <v>446</v>
      </c>
      <c r="S230" t="s">
        <v>449</v>
      </c>
      <c r="T230" t="s">
        <v>448</v>
      </c>
      <c r="U230" s="1">
        <v>44321</v>
      </c>
      <c r="V230" t="s">
        <v>446</v>
      </c>
      <c r="X230" t="s">
        <v>448</v>
      </c>
      <c r="Y230">
        <v>1</v>
      </c>
      <c r="Z230" t="s">
        <v>446</v>
      </c>
      <c r="AB230" t="s">
        <v>448</v>
      </c>
      <c r="AC230" t="str">
        <f>("Issuance of emergency order is restricted, Duration of emergency order is limited, Scope of emergency order is restricted")</f>
        <v>Issuance of emergency order is restricted, Duration of emergency order is limited, Scope of emergency order is restricted</v>
      </c>
      <c r="AD230" t="s">
        <v>446</v>
      </c>
      <c r="AF230" t="s">
        <v>448</v>
      </c>
      <c r="AG230">
        <v>1</v>
      </c>
      <c r="AH230" t="s">
        <v>446</v>
      </c>
      <c r="AJ230" t="s">
        <v>448</v>
      </c>
      <c r="AK230" t="str">
        <f>("Scope of emergency order is restricted")</f>
        <v>Scope of emergency order is restricted</v>
      </c>
      <c r="AL230" t="s">
        <v>446</v>
      </c>
      <c r="AN230" t="s">
        <v>448</v>
      </c>
      <c r="AO230">
        <v>1</v>
      </c>
      <c r="AP230" t="s">
        <v>446</v>
      </c>
      <c r="AR230" t="s">
        <v>448</v>
      </c>
      <c r="AS230" t="str">
        <f>("Scope of emergency order is restricted")</f>
        <v>Scope of emergency order is restricted</v>
      </c>
      <c r="AT230" t="s">
        <v>446</v>
      </c>
      <c r="AV230" t="s">
        <v>448</v>
      </c>
    </row>
    <row r="231" spans="1:48" x14ac:dyDescent="0.35">
      <c r="A231" t="s">
        <v>404</v>
      </c>
      <c r="B231" t="s">
        <v>445</v>
      </c>
      <c r="C231" s="1">
        <v>44326</v>
      </c>
      <c r="D231" s="1">
        <v>44701</v>
      </c>
      <c r="E231">
        <v>1</v>
      </c>
      <c r="F231" t="s">
        <v>446</v>
      </c>
      <c r="G231" t="s">
        <v>447</v>
      </c>
      <c r="H231" t="s">
        <v>448</v>
      </c>
      <c r="I231" t="str">
        <f>("S 1217")</f>
        <v>S 1217</v>
      </c>
      <c r="J231" t="s">
        <v>446</v>
      </c>
      <c r="L231" t="s">
        <v>448</v>
      </c>
      <c r="M231" s="1">
        <v>44321</v>
      </c>
      <c r="N231" t="s">
        <v>446</v>
      </c>
      <c r="P231" t="s">
        <v>448</v>
      </c>
      <c r="Q231" t="str">
        <f>("Enacted")</f>
        <v>Enacted</v>
      </c>
      <c r="R231" t="s">
        <v>446</v>
      </c>
      <c r="T231" t="s">
        <v>448</v>
      </c>
      <c r="U231" s="1">
        <v>44326</v>
      </c>
      <c r="V231" t="s">
        <v>446</v>
      </c>
      <c r="X231" t="s">
        <v>448</v>
      </c>
      <c r="Y231">
        <v>1</v>
      </c>
      <c r="Z231" t="s">
        <v>446</v>
      </c>
      <c r="AB231" t="s">
        <v>448</v>
      </c>
      <c r="AC231" t="str">
        <f>("Issuance of emergency order is restricted, Duration of emergency order is limited, Scope of emergency order is restricted")</f>
        <v>Issuance of emergency order is restricted, Duration of emergency order is limited, Scope of emergency order is restricted</v>
      </c>
      <c r="AD231" t="s">
        <v>446</v>
      </c>
      <c r="AF231" t="s">
        <v>448</v>
      </c>
      <c r="AG231">
        <v>1</v>
      </c>
      <c r="AH231" t="s">
        <v>446</v>
      </c>
      <c r="AJ231" t="s">
        <v>448</v>
      </c>
      <c r="AK231" t="str">
        <f>("Scope of emergency order is restricted")</f>
        <v>Scope of emergency order is restricted</v>
      </c>
      <c r="AL231" t="s">
        <v>446</v>
      </c>
      <c r="AN231" t="s">
        <v>448</v>
      </c>
      <c r="AO231">
        <v>1</v>
      </c>
      <c r="AP231" t="s">
        <v>446</v>
      </c>
      <c r="AR231" t="s">
        <v>448</v>
      </c>
      <c r="AS231" t="str">
        <f>("Scope of emergency order is restricted")</f>
        <v>Scope of emergency order is restricted</v>
      </c>
      <c r="AT231" t="s">
        <v>446</v>
      </c>
      <c r="AV231" t="s">
        <v>448</v>
      </c>
    </row>
    <row r="232" spans="1:48" x14ac:dyDescent="0.35">
      <c r="A232" t="s">
        <v>404</v>
      </c>
      <c r="B232" t="s">
        <v>416</v>
      </c>
      <c r="C232" s="1">
        <v>44517</v>
      </c>
      <c r="D232" s="1">
        <v>44701</v>
      </c>
      <c r="E232">
        <v>1</v>
      </c>
      <c r="F232" t="s">
        <v>416</v>
      </c>
      <c r="H232" t="s">
        <v>450</v>
      </c>
      <c r="I232" t="str">
        <f>("H 135")</f>
        <v>H 135</v>
      </c>
      <c r="J232" t="s">
        <v>416</v>
      </c>
      <c r="L232" t="s">
        <v>450</v>
      </c>
      <c r="M232" s="1">
        <v>44239</v>
      </c>
      <c r="N232" t="s">
        <v>416</v>
      </c>
      <c r="P232" t="s">
        <v>450</v>
      </c>
      <c r="Q232" t="str">
        <f t="shared" ref="Q232:Q237" si="14">("Failed")</f>
        <v>Failed</v>
      </c>
      <c r="R232" t="s">
        <v>416</v>
      </c>
      <c r="T232" t="s">
        <v>450</v>
      </c>
      <c r="U232" s="1">
        <v>44320</v>
      </c>
      <c r="V232" t="s">
        <v>416</v>
      </c>
      <c r="X232" t="s">
        <v>450</v>
      </c>
      <c r="Y232">
        <v>1</v>
      </c>
      <c r="Z232" t="s">
        <v>416</v>
      </c>
      <c r="AB232" t="s">
        <v>450</v>
      </c>
      <c r="AC232" t="str">
        <f>("Duration of emergency order is limited, Scope of emergency order is restricted, Termination by legislature")</f>
        <v>Duration of emergency order is limited, Scope of emergency order is restricted, Termination by legislature</v>
      </c>
      <c r="AD232" t="s">
        <v>416</v>
      </c>
      <c r="AF232" t="s">
        <v>450</v>
      </c>
      <c r="AG232">
        <v>0</v>
      </c>
      <c r="AO232">
        <v>0</v>
      </c>
    </row>
    <row r="233" spans="1:48" x14ac:dyDescent="0.35">
      <c r="A233" t="s">
        <v>404</v>
      </c>
      <c r="B233" t="s">
        <v>414</v>
      </c>
      <c r="C233" s="1">
        <v>44517</v>
      </c>
      <c r="D233" s="1">
        <v>44701</v>
      </c>
      <c r="E233">
        <v>1</v>
      </c>
      <c r="F233" t="s">
        <v>414</v>
      </c>
      <c r="H233" t="s">
        <v>451</v>
      </c>
      <c r="I233" t="str">
        <f>("S 1054")</f>
        <v>S 1054</v>
      </c>
      <c r="J233" t="s">
        <v>414</v>
      </c>
      <c r="L233" t="s">
        <v>451</v>
      </c>
      <c r="M233" s="1">
        <v>44209</v>
      </c>
      <c r="N233" t="s">
        <v>414</v>
      </c>
      <c r="P233" t="s">
        <v>451</v>
      </c>
      <c r="Q233" t="str">
        <f t="shared" si="14"/>
        <v>Failed</v>
      </c>
      <c r="R233" t="s">
        <v>414</v>
      </c>
      <c r="T233" t="s">
        <v>451</v>
      </c>
      <c r="U233" s="1">
        <v>44231</v>
      </c>
      <c r="V233" t="s">
        <v>414</v>
      </c>
      <c r="X233" t="s">
        <v>451</v>
      </c>
      <c r="Y233">
        <v>1</v>
      </c>
      <c r="Z233" t="s">
        <v>414</v>
      </c>
      <c r="AB233" t="s">
        <v>451</v>
      </c>
      <c r="AC233" t="str">
        <f>("Duration of emergency order is limited, Scope of emergency order is restricted, Termination by legislature")</f>
        <v>Duration of emergency order is limited, Scope of emergency order is restricted, Termination by legislature</v>
      </c>
      <c r="AD233" t="s">
        <v>414</v>
      </c>
      <c r="AF233" t="s">
        <v>451</v>
      </c>
      <c r="AG233">
        <v>0</v>
      </c>
      <c r="AO233">
        <v>0</v>
      </c>
    </row>
    <row r="234" spans="1:48" x14ac:dyDescent="0.35">
      <c r="A234" t="s">
        <v>404</v>
      </c>
      <c r="B234" t="s">
        <v>412</v>
      </c>
      <c r="C234" s="1">
        <v>44517</v>
      </c>
      <c r="D234" s="1">
        <v>44701</v>
      </c>
      <c r="E234">
        <v>1</v>
      </c>
      <c r="F234" t="s">
        <v>412</v>
      </c>
      <c r="H234" t="s">
        <v>452</v>
      </c>
      <c r="I234" t="str">
        <f>("H 33")</f>
        <v>H 33</v>
      </c>
      <c r="J234" t="s">
        <v>412</v>
      </c>
      <c r="L234" t="s">
        <v>452</v>
      </c>
      <c r="M234" s="1">
        <v>44221</v>
      </c>
      <c r="N234" t="s">
        <v>412</v>
      </c>
      <c r="P234" t="s">
        <v>452</v>
      </c>
      <c r="Q234" t="str">
        <f t="shared" si="14"/>
        <v>Failed</v>
      </c>
      <c r="R234" t="s">
        <v>412</v>
      </c>
      <c r="T234" t="s">
        <v>452</v>
      </c>
      <c r="U234" s="1">
        <v>44222</v>
      </c>
      <c r="V234" t="s">
        <v>412</v>
      </c>
      <c r="X234" t="s">
        <v>452</v>
      </c>
      <c r="Y234">
        <v>0</v>
      </c>
      <c r="AG234">
        <v>1</v>
      </c>
      <c r="AH234" t="s">
        <v>412</v>
      </c>
      <c r="AJ234" t="s">
        <v>452</v>
      </c>
      <c r="AK234" t="str">
        <f>("Issuance of emergency order is restricted, Duration of emergency order is limited")</f>
        <v>Issuance of emergency order is restricted, Duration of emergency order is limited</v>
      </c>
      <c r="AL234" t="s">
        <v>412</v>
      </c>
      <c r="AN234" t="s">
        <v>452</v>
      </c>
      <c r="AO234">
        <v>0</v>
      </c>
    </row>
    <row r="235" spans="1:48" x14ac:dyDescent="0.35">
      <c r="A235" t="s">
        <v>404</v>
      </c>
      <c r="B235" t="s">
        <v>405</v>
      </c>
      <c r="C235" s="1">
        <v>44517</v>
      </c>
      <c r="D235" s="1">
        <v>44701</v>
      </c>
      <c r="E235">
        <v>1</v>
      </c>
      <c r="F235" t="s">
        <v>405</v>
      </c>
      <c r="H235" t="s">
        <v>453</v>
      </c>
      <c r="I235" t="str">
        <f>("S 1003")</f>
        <v>S 1003</v>
      </c>
      <c r="J235" t="s">
        <v>405</v>
      </c>
      <c r="L235" t="s">
        <v>453</v>
      </c>
      <c r="M235" s="1">
        <v>44209</v>
      </c>
      <c r="N235" t="s">
        <v>405</v>
      </c>
      <c r="P235" t="s">
        <v>453</v>
      </c>
      <c r="Q235" t="str">
        <f t="shared" si="14"/>
        <v>Failed</v>
      </c>
      <c r="R235" t="s">
        <v>405</v>
      </c>
      <c r="T235" t="s">
        <v>453</v>
      </c>
      <c r="U235" s="1">
        <v>44210</v>
      </c>
      <c r="V235" t="s">
        <v>405</v>
      </c>
      <c r="X235" t="s">
        <v>453</v>
      </c>
      <c r="Y235">
        <v>1</v>
      </c>
      <c r="Z235" t="s">
        <v>405</v>
      </c>
      <c r="AB235" t="s">
        <v>453</v>
      </c>
      <c r="AC235" t="str">
        <f>("Duration of emergency order is limited, Scope of emergency order is restricted, Termination by legislature")</f>
        <v>Duration of emergency order is limited, Scope of emergency order is restricted, Termination by legislature</v>
      </c>
      <c r="AD235" t="s">
        <v>405</v>
      </c>
      <c r="AF235" t="s">
        <v>453</v>
      </c>
      <c r="AG235">
        <v>0</v>
      </c>
      <c r="AO235">
        <v>0</v>
      </c>
    </row>
    <row r="236" spans="1:48" x14ac:dyDescent="0.35">
      <c r="A236" t="s">
        <v>404</v>
      </c>
      <c r="B236" t="s">
        <v>407</v>
      </c>
      <c r="C236" s="1">
        <v>44517</v>
      </c>
      <c r="D236" s="1">
        <v>44701</v>
      </c>
      <c r="E236">
        <v>1</v>
      </c>
      <c r="F236" t="s">
        <v>407</v>
      </c>
      <c r="H236" t="s">
        <v>454</v>
      </c>
      <c r="I236" t="str">
        <f>("SCR 101")</f>
        <v>SCR 101</v>
      </c>
      <c r="J236" t="s">
        <v>407</v>
      </c>
      <c r="L236" t="s">
        <v>454</v>
      </c>
      <c r="M236" s="1">
        <v>44209</v>
      </c>
      <c r="N236" t="s">
        <v>407</v>
      </c>
      <c r="P236" t="s">
        <v>454</v>
      </c>
      <c r="Q236" t="str">
        <f t="shared" si="14"/>
        <v>Failed</v>
      </c>
      <c r="R236" t="s">
        <v>407</v>
      </c>
      <c r="T236" t="s">
        <v>454</v>
      </c>
      <c r="U236" s="1">
        <v>44223</v>
      </c>
      <c r="V236" t="s">
        <v>407</v>
      </c>
      <c r="X236" t="s">
        <v>454</v>
      </c>
      <c r="Y236">
        <v>1</v>
      </c>
      <c r="Z236" t="s">
        <v>407</v>
      </c>
      <c r="AB236" t="s">
        <v>454</v>
      </c>
      <c r="AC236" t="str">
        <f>("Scope of emergency order is restricted, Termination by legislature")</f>
        <v>Scope of emergency order is restricted, Termination by legislature</v>
      </c>
      <c r="AD236" t="s">
        <v>407</v>
      </c>
      <c r="AF236" t="s">
        <v>454</v>
      </c>
      <c r="AG236">
        <v>0</v>
      </c>
      <c r="AO236">
        <v>0</v>
      </c>
    </row>
    <row r="237" spans="1:48" x14ac:dyDescent="0.35">
      <c r="A237" t="s">
        <v>404</v>
      </c>
      <c r="B237" t="s">
        <v>409</v>
      </c>
      <c r="C237" s="1">
        <v>44517</v>
      </c>
      <c r="D237" s="1">
        <v>44701</v>
      </c>
      <c r="E237">
        <v>1</v>
      </c>
      <c r="F237" t="s">
        <v>410</v>
      </c>
      <c r="H237" t="s">
        <v>455</v>
      </c>
      <c r="I237" t="str">
        <f>("H 1")</f>
        <v>H 1</v>
      </c>
      <c r="J237" t="s">
        <v>410</v>
      </c>
      <c r="L237" t="s">
        <v>455</v>
      </c>
      <c r="M237" s="1">
        <v>44209</v>
      </c>
      <c r="N237" t="s">
        <v>410</v>
      </c>
      <c r="P237" t="s">
        <v>455</v>
      </c>
      <c r="Q237" t="str">
        <f t="shared" si="14"/>
        <v>Failed</v>
      </c>
      <c r="R237" t="s">
        <v>410</v>
      </c>
      <c r="T237" t="s">
        <v>455</v>
      </c>
      <c r="U237" s="1">
        <v>44210</v>
      </c>
      <c r="V237" t="s">
        <v>410</v>
      </c>
      <c r="X237" t="s">
        <v>455</v>
      </c>
      <c r="Y237">
        <v>1</v>
      </c>
      <c r="Z237" t="s">
        <v>410</v>
      </c>
      <c r="AB237" t="s">
        <v>455</v>
      </c>
      <c r="AC237" t="str">
        <f>("Duration of emergency order is limited, Scope of emergency order is restricted, Termination by legislature")</f>
        <v>Duration of emergency order is limited, Scope of emergency order is restricted, Termination by legislature</v>
      </c>
      <c r="AD237" t="s">
        <v>410</v>
      </c>
      <c r="AF237" t="s">
        <v>455</v>
      </c>
      <c r="AG237">
        <v>0</v>
      </c>
      <c r="AO237">
        <v>0</v>
      </c>
    </row>
    <row r="238" spans="1:48" x14ac:dyDescent="0.35">
      <c r="A238" t="s">
        <v>404</v>
      </c>
      <c r="B238" t="s">
        <v>456</v>
      </c>
      <c r="C238" s="1">
        <v>44594</v>
      </c>
      <c r="D238" s="1">
        <v>44601</v>
      </c>
      <c r="E238">
        <v>1</v>
      </c>
      <c r="F238" t="s">
        <v>457</v>
      </c>
      <c r="G238" t="s">
        <v>458</v>
      </c>
      <c r="H238" t="s">
        <v>459</v>
      </c>
      <c r="I238" t="str">
        <f>("Senate Bill No. 1262")</f>
        <v>Senate Bill No. 1262</v>
      </c>
      <c r="J238" t="s">
        <v>457</v>
      </c>
      <c r="L238" t="s">
        <v>459</v>
      </c>
      <c r="M238" s="1">
        <v>44594</v>
      </c>
      <c r="N238" t="s">
        <v>457</v>
      </c>
      <c r="P238" t="s">
        <v>459</v>
      </c>
      <c r="Q238" t="str">
        <f>("Introduced")</f>
        <v>Introduced</v>
      </c>
      <c r="R238" t="s">
        <v>457</v>
      </c>
      <c r="T238" t="s">
        <v>459</v>
      </c>
      <c r="U238" s="1">
        <v>44600</v>
      </c>
      <c r="V238" t="s">
        <v>457</v>
      </c>
      <c r="X238" t="s">
        <v>459</v>
      </c>
      <c r="Y238">
        <v>1</v>
      </c>
      <c r="Z238" t="s">
        <v>457</v>
      </c>
      <c r="AB238" t="s">
        <v>459</v>
      </c>
      <c r="AC238" t="str">
        <f t="shared" ref="AC238:AC251" si="15">("Scope of emergency order is restricted")</f>
        <v>Scope of emergency order is restricted</v>
      </c>
      <c r="AD238" t="s">
        <v>457</v>
      </c>
      <c r="AF238" t="s">
        <v>459</v>
      </c>
      <c r="AG238">
        <v>1</v>
      </c>
      <c r="AH238" t="s">
        <v>457</v>
      </c>
      <c r="AJ238" t="s">
        <v>459</v>
      </c>
      <c r="AK238" t="str">
        <f t="shared" ref="AK238:AK251" si="16">("Scope of emergency order is restricted")</f>
        <v>Scope of emergency order is restricted</v>
      </c>
      <c r="AL238" t="s">
        <v>457</v>
      </c>
      <c r="AN238" t="s">
        <v>459</v>
      </c>
      <c r="AO238">
        <v>1</v>
      </c>
      <c r="AP238" t="s">
        <v>457</v>
      </c>
      <c r="AR238" t="s">
        <v>459</v>
      </c>
      <c r="AS238" t="str">
        <f t="shared" ref="AS238:AS248" si="17">("Scope of emergency order is restricted")</f>
        <v>Scope of emergency order is restricted</v>
      </c>
      <c r="AT238" t="s">
        <v>457</v>
      </c>
      <c r="AV238" t="s">
        <v>459</v>
      </c>
    </row>
    <row r="239" spans="1:48" x14ac:dyDescent="0.35">
      <c r="A239" t="s">
        <v>404</v>
      </c>
      <c r="B239" t="s">
        <v>456</v>
      </c>
      <c r="C239" s="1">
        <v>44602</v>
      </c>
      <c r="D239" s="1">
        <v>44614</v>
      </c>
      <c r="E239">
        <v>1</v>
      </c>
      <c r="F239" t="s">
        <v>457</v>
      </c>
      <c r="G239" t="s">
        <v>458</v>
      </c>
      <c r="H239" t="s">
        <v>459</v>
      </c>
      <c r="I239" t="str">
        <f>("Senate Bill No. 1262")</f>
        <v>Senate Bill No. 1262</v>
      </c>
      <c r="J239" t="s">
        <v>457</v>
      </c>
      <c r="L239" t="s">
        <v>459</v>
      </c>
      <c r="M239" s="1">
        <v>44594</v>
      </c>
      <c r="N239" t="s">
        <v>457</v>
      </c>
      <c r="P239" t="s">
        <v>459</v>
      </c>
      <c r="Q239" t="str">
        <f>("Passed First Chamber")</f>
        <v>Passed First Chamber</v>
      </c>
      <c r="R239" t="s">
        <v>457</v>
      </c>
      <c r="T239" t="s">
        <v>459</v>
      </c>
      <c r="U239" s="1">
        <v>44614</v>
      </c>
      <c r="V239" t="s">
        <v>457</v>
      </c>
      <c r="X239" t="s">
        <v>459</v>
      </c>
      <c r="Y239">
        <v>1</v>
      </c>
      <c r="Z239" t="s">
        <v>457</v>
      </c>
      <c r="AB239" t="s">
        <v>459</v>
      </c>
      <c r="AC239" t="str">
        <f t="shared" si="15"/>
        <v>Scope of emergency order is restricted</v>
      </c>
      <c r="AD239" t="s">
        <v>457</v>
      </c>
      <c r="AF239" t="s">
        <v>459</v>
      </c>
      <c r="AG239">
        <v>1</v>
      </c>
      <c r="AH239" t="s">
        <v>457</v>
      </c>
      <c r="AJ239" t="s">
        <v>459</v>
      </c>
      <c r="AK239" t="str">
        <f t="shared" si="16"/>
        <v>Scope of emergency order is restricted</v>
      </c>
      <c r="AL239" t="s">
        <v>457</v>
      </c>
      <c r="AN239" t="s">
        <v>459</v>
      </c>
      <c r="AO239">
        <v>1</v>
      </c>
      <c r="AP239" t="s">
        <v>457</v>
      </c>
      <c r="AR239" t="s">
        <v>459</v>
      </c>
      <c r="AS239" t="str">
        <f t="shared" si="17"/>
        <v>Scope of emergency order is restricted</v>
      </c>
      <c r="AT239" t="s">
        <v>457</v>
      </c>
      <c r="AV239" t="s">
        <v>459</v>
      </c>
    </row>
    <row r="240" spans="1:48" x14ac:dyDescent="0.35">
      <c r="A240" t="s">
        <v>404</v>
      </c>
      <c r="B240" t="s">
        <v>460</v>
      </c>
      <c r="C240" s="1">
        <v>44607</v>
      </c>
      <c r="D240" s="1">
        <v>44612</v>
      </c>
      <c r="E240">
        <v>1</v>
      </c>
      <c r="F240" t="s">
        <v>461</v>
      </c>
      <c r="G240" t="s">
        <v>462</v>
      </c>
      <c r="H240" t="s">
        <v>463</v>
      </c>
      <c r="I240" t="str">
        <f>("House Bill No. 631")</f>
        <v>House Bill No. 631</v>
      </c>
      <c r="J240" t="s">
        <v>461</v>
      </c>
      <c r="L240" t="s">
        <v>463</v>
      </c>
      <c r="M240" s="1">
        <v>44607</v>
      </c>
      <c r="N240" t="s">
        <v>461</v>
      </c>
      <c r="P240" t="s">
        <v>463</v>
      </c>
      <c r="Q240" t="str">
        <f>("Introduced")</f>
        <v>Introduced</v>
      </c>
      <c r="R240" t="s">
        <v>461</v>
      </c>
      <c r="T240" t="s">
        <v>463</v>
      </c>
      <c r="U240" s="1">
        <v>44610</v>
      </c>
      <c r="V240" t="s">
        <v>461</v>
      </c>
      <c r="X240" t="s">
        <v>463</v>
      </c>
      <c r="Y240">
        <v>1</v>
      </c>
      <c r="Z240" t="s">
        <v>461</v>
      </c>
      <c r="AB240" t="s">
        <v>463</v>
      </c>
      <c r="AC240" t="str">
        <f t="shared" si="15"/>
        <v>Scope of emergency order is restricted</v>
      </c>
      <c r="AD240" t="s">
        <v>461</v>
      </c>
      <c r="AF240" t="s">
        <v>463</v>
      </c>
      <c r="AG240">
        <v>1</v>
      </c>
      <c r="AH240" t="s">
        <v>461</v>
      </c>
      <c r="AJ240" t="s">
        <v>463</v>
      </c>
      <c r="AK240" t="str">
        <f t="shared" si="16"/>
        <v>Scope of emergency order is restricted</v>
      </c>
      <c r="AL240" t="s">
        <v>461</v>
      </c>
      <c r="AN240" t="s">
        <v>463</v>
      </c>
      <c r="AO240">
        <v>1</v>
      </c>
      <c r="AP240" t="s">
        <v>461</v>
      </c>
      <c r="AR240" t="s">
        <v>463</v>
      </c>
      <c r="AS240" t="str">
        <f t="shared" si="17"/>
        <v>Scope of emergency order is restricted</v>
      </c>
      <c r="AT240" t="s">
        <v>461</v>
      </c>
      <c r="AV240" t="s">
        <v>463</v>
      </c>
    </row>
    <row r="241" spans="1:48" x14ac:dyDescent="0.35">
      <c r="A241" t="s">
        <v>404</v>
      </c>
      <c r="B241" t="s">
        <v>460</v>
      </c>
      <c r="C241" s="1">
        <v>44613</v>
      </c>
      <c r="D241" s="1">
        <v>44650</v>
      </c>
      <c r="E241">
        <v>1</v>
      </c>
      <c r="F241" t="s">
        <v>461</v>
      </c>
      <c r="G241" t="s">
        <v>462</v>
      </c>
      <c r="H241" t="s">
        <v>463</v>
      </c>
      <c r="I241" t="str">
        <f>("House Bill No. 631")</f>
        <v>House Bill No. 631</v>
      </c>
      <c r="J241" t="s">
        <v>461</v>
      </c>
      <c r="L241" t="s">
        <v>463</v>
      </c>
      <c r="M241" s="1">
        <v>44607</v>
      </c>
      <c r="N241" t="s">
        <v>461</v>
      </c>
      <c r="P241" t="s">
        <v>463</v>
      </c>
      <c r="Q241" t="str">
        <f>("Passed First Chamber")</f>
        <v>Passed First Chamber</v>
      </c>
      <c r="R241" t="s">
        <v>461</v>
      </c>
      <c r="T241" t="s">
        <v>463</v>
      </c>
      <c r="U241" s="1">
        <v>44614</v>
      </c>
      <c r="V241" t="s">
        <v>461</v>
      </c>
      <c r="X241" t="s">
        <v>463</v>
      </c>
      <c r="Y241">
        <v>1</v>
      </c>
      <c r="Z241" t="s">
        <v>461</v>
      </c>
      <c r="AB241" t="s">
        <v>463</v>
      </c>
      <c r="AC241" t="str">
        <f t="shared" si="15"/>
        <v>Scope of emergency order is restricted</v>
      </c>
      <c r="AD241" t="s">
        <v>461</v>
      </c>
      <c r="AF241" t="s">
        <v>463</v>
      </c>
      <c r="AG241">
        <v>1</v>
      </c>
      <c r="AH241" t="s">
        <v>461</v>
      </c>
      <c r="AJ241" t="s">
        <v>463</v>
      </c>
      <c r="AK241" t="str">
        <f t="shared" si="16"/>
        <v>Scope of emergency order is restricted</v>
      </c>
      <c r="AL241" t="s">
        <v>461</v>
      </c>
      <c r="AN241" t="s">
        <v>463</v>
      </c>
      <c r="AO241">
        <v>1</v>
      </c>
      <c r="AP241" t="s">
        <v>461</v>
      </c>
      <c r="AR241" t="s">
        <v>463</v>
      </c>
      <c r="AS241" t="str">
        <f t="shared" si="17"/>
        <v>Scope of emergency order is restricted</v>
      </c>
      <c r="AT241" t="s">
        <v>461</v>
      </c>
      <c r="AV241" t="s">
        <v>463</v>
      </c>
    </row>
    <row r="242" spans="1:48" x14ac:dyDescent="0.35">
      <c r="A242" t="s">
        <v>404</v>
      </c>
      <c r="B242" t="s">
        <v>456</v>
      </c>
      <c r="C242" s="1">
        <v>44615</v>
      </c>
      <c r="D242" s="1">
        <v>44619</v>
      </c>
      <c r="E242">
        <v>1</v>
      </c>
      <c r="F242" t="s">
        <v>457</v>
      </c>
      <c r="G242" t="s">
        <v>458</v>
      </c>
      <c r="H242" t="s">
        <v>459</v>
      </c>
      <c r="I242" t="str">
        <f>("Senate Bill No. 1262")</f>
        <v>Senate Bill No. 1262</v>
      </c>
      <c r="J242" t="s">
        <v>457</v>
      </c>
      <c r="L242" t="s">
        <v>459</v>
      </c>
      <c r="M242" s="1">
        <v>44594</v>
      </c>
      <c r="N242" t="s">
        <v>457</v>
      </c>
      <c r="P242" t="s">
        <v>459</v>
      </c>
      <c r="Q242" t="str">
        <f>("Passed Second Chamber")</f>
        <v>Passed Second Chamber</v>
      </c>
      <c r="R242" t="s">
        <v>457</v>
      </c>
      <c r="T242" t="s">
        <v>459</v>
      </c>
      <c r="U242" s="1">
        <v>44617</v>
      </c>
      <c r="V242" t="s">
        <v>457</v>
      </c>
      <c r="X242" t="s">
        <v>459</v>
      </c>
      <c r="Y242">
        <v>1</v>
      </c>
      <c r="Z242" t="s">
        <v>457</v>
      </c>
      <c r="AB242" t="s">
        <v>459</v>
      </c>
      <c r="AC242" t="str">
        <f t="shared" si="15"/>
        <v>Scope of emergency order is restricted</v>
      </c>
      <c r="AD242" t="s">
        <v>457</v>
      </c>
      <c r="AF242" t="s">
        <v>459</v>
      </c>
      <c r="AG242">
        <v>1</v>
      </c>
      <c r="AH242" t="s">
        <v>457</v>
      </c>
      <c r="AJ242" t="s">
        <v>459</v>
      </c>
      <c r="AK242" t="str">
        <f t="shared" si="16"/>
        <v>Scope of emergency order is restricted</v>
      </c>
      <c r="AL242" t="s">
        <v>457</v>
      </c>
      <c r="AN242" t="s">
        <v>459</v>
      </c>
      <c r="AO242">
        <v>1</v>
      </c>
      <c r="AP242" t="s">
        <v>457</v>
      </c>
      <c r="AR242" t="s">
        <v>459</v>
      </c>
      <c r="AS242" t="str">
        <f t="shared" si="17"/>
        <v>Scope of emergency order is restricted</v>
      </c>
      <c r="AT242" t="s">
        <v>457</v>
      </c>
      <c r="AV242" t="s">
        <v>459</v>
      </c>
    </row>
    <row r="243" spans="1:48" x14ac:dyDescent="0.35">
      <c r="A243" t="s">
        <v>404</v>
      </c>
      <c r="B243" t="s">
        <v>456</v>
      </c>
      <c r="C243" s="1">
        <v>44620</v>
      </c>
      <c r="D243" s="1">
        <v>44701</v>
      </c>
      <c r="E243">
        <v>1</v>
      </c>
      <c r="F243" t="s">
        <v>457</v>
      </c>
      <c r="G243" t="s">
        <v>458</v>
      </c>
      <c r="H243" t="s">
        <v>459</v>
      </c>
      <c r="I243" t="str">
        <f>("Senate Bill No. 1262")</f>
        <v>Senate Bill No. 1262</v>
      </c>
      <c r="J243" t="s">
        <v>457</v>
      </c>
      <c r="L243" t="s">
        <v>459</v>
      </c>
      <c r="M243" s="1">
        <v>44594</v>
      </c>
      <c r="N243" t="s">
        <v>457</v>
      </c>
      <c r="P243" t="s">
        <v>459</v>
      </c>
      <c r="Q243" t="str">
        <f>("Enacted")</f>
        <v>Enacted</v>
      </c>
      <c r="R243" t="s">
        <v>457</v>
      </c>
      <c r="T243" t="s">
        <v>459</v>
      </c>
      <c r="U243" s="1">
        <v>44620</v>
      </c>
      <c r="V243" t="s">
        <v>457</v>
      </c>
      <c r="X243" t="s">
        <v>459</v>
      </c>
      <c r="Y243">
        <v>1</v>
      </c>
      <c r="Z243" t="s">
        <v>457</v>
      </c>
      <c r="AB243" t="s">
        <v>459</v>
      </c>
      <c r="AC243" t="str">
        <f t="shared" si="15"/>
        <v>Scope of emergency order is restricted</v>
      </c>
      <c r="AD243" t="s">
        <v>457</v>
      </c>
      <c r="AF243" t="s">
        <v>459</v>
      </c>
      <c r="AG243">
        <v>1</v>
      </c>
      <c r="AH243" t="s">
        <v>457</v>
      </c>
      <c r="AJ243" t="s">
        <v>459</v>
      </c>
      <c r="AK243" t="str">
        <f t="shared" si="16"/>
        <v>Scope of emergency order is restricted</v>
      </c>
      <c r="AL243" t="s">
        <v>457</v>
      </c>
      <c r="AN243" t="s">
        <v>459</v>
      </c>
      <c r="AO243">
        <v>1</v>
      </c>
      <c r="AP243" t="s">
        <v>457</v>
      </c>
      <c r="AR243" t="s">
        <v>459</v>
      </c>
      <c r="AS243" t="str">
        <f t="shared" si="17"/>
        <v>Scope of emergency order is restricted</v>
      </c>
      <c r="AT243" t="s">
        <v>457</v>
      </c>
      <c r="AV243" t="s">
        <v>459</v>
      </c>
    </row>
    <row r="244" spans="1:48" x14ac:dyDescent="0.35">
      <c r="A244" t="s">
        <v>404</v>
      </c>
      <c r="B244" t="s">
        <v>464</v>
      </c>
      <c r="C244" s="1">
        <v>44621</v>
      </c>
      <c r="D244" s="1">
        <v>44622</v>
      </c>
      <c r="E244">
        <v>1</v>
      </c>
      <c r="F244" t="s">
        <v>465</v>
      </c>
      <c r="H244" t="s">
        <v>466</v>
      </c>
      <c r="I244" t="str">
        <f>("H 708")</f>
        <v>H 708</v>
      </c>
      <c r="J244" t="s">
        <v>465</v>
      </c>
      <c r="L244" t="s">
        <v>466</v>
      </c>
      <c r="M244" s="1">
        <v>44621</v>
      </c>
      <c r="N244" t="s">
        <v>465</v>
      </c>
      <c r="P244" t="s">
        <v>466</v>
      </c>
      <c r="Q244" t="str">
        <f>("Introduced")</f>
        <v>Introduced</v>
      </c>
      <c r="R244" t="s">
        <v>465</v>
      </c>
      <c r="T244" t="s">
        <v>466</v>
      </c>
      <c r="U244" s="1">
        <v>44622</v>
      </c>
      <c r="V244" t="s">
        <v>465</v>
      </c>
      <c r="X244" t="s">
        <v>466</v>
      </c>
      <c r="Y244">
        <v>1</v>
      </c>
      <c r="Z244" t="s">
        <v>465</v>
      </c>
      <c r="AB244" t="s">
        <v>466</v>
      </c>
      <c r="AC244" t="str">
        <f t="shared" si="15"/>
        <v>Scope of emergency order is restricted</v>
      </c>
      <c r="AD244" t="s">
        <v>465</v>
      </c>
      <c r="AF244" t="s">
        <v>466</v>
      </c>
      <c r="AG244">
        <v>1</v>
      </c>
      <c r="AH244" t="s">
        <v>465</v>
      </c>
      <c r="AJ244" t="s">
        <v>466</v>
      </c>
      <c r="AK244" t="str">
        <f t="shared" si="16"/>
        <v>Scope of emergency order is restricted</v>
      </c>
      <c r="AL244" t="s">
        <v>465</v>
      </c>
      <c r="AN244" t="s">
        <v>466</v>
      </c>
      <c r="AO244">
        <v>1</v>
      </c>
      <c r="AP244" t="s">
        <v>465</v>
      </c>
      <c r="AR244" t="s">
        <v>466</v>
      </c>
      <c r="AS244" t="str">
        <f t="shared" si="17"/>
        <v>Scope of emergency order is restricted</v>
      </c>
      <c r="AT244" t="s">
        <v>465</v>
      </c>
      <c r="AV244" t="s">
        <v>466</v>
      </c>
    </row>
    <row r="245" spans="1:48" x14ac:dyDescent="0.35">
      <c r="A245" t="s">
        <v>404</v>
      </c>
      <c r="B245" t="s">
        <v>467</v>
      </c>
      <c r="C245" s="1">
        <v>44621</v>
      </c>
      <c r="D245" s="1">
        <v>44627</v>
      </c>
      <c r="E245">
        <v>1</v>
      </c>
      <c r="F245" t="s">
        <v>467</v>
      </c>
      <c r="G245" t="s">
        <v>468</v>
      </c>
      <c r="H245" t="s">
        <v>469</v>
      </c>
      <c r="I245" t="str">
        <f>("H 705")</f>
        <v>H 705</v>
      </c>
      <c r="J245" t="s">
        <v>467</v>
      </c>
      <c r="L245" t="s">
        <v>469</v>
      </c>
      <c r="M245" s="1">
        <v>44621</v>
      </c>
      <c r="N245" t="s">
        <v>467</v>
      </c>
      <c r="P245" t="s">
        <v>469</v>
      </c>
      <c r="Q245" t="str">
        <f>("Introduced")</f>
        <v>Introduced</v>
      </c>
      <c r="R245" t="s">
        <v>467</v>
      </c>
      <c r="T245" t="s">
        <v>469</v>
      </c>
      <c r="U245" s="1">
        <v>44627</v>
      </c>
      <c r="V245" t="s">
        <v>467</v>
      </c>
      <c r="X245" t="s">
        <v>469</v>
      </c>
      <c r="Y245">
        <v>1</v>
      </c>
      <c r="Z245" t="s">
        <v>467</v>
      </c>
      <c r="AB245" t="s">
        <v>469</v>
      </c>
      <c r="AC245" t="str">
        <f t="shared" si="15"/>
        <v>Scope of emergency order is restricted</v>
      </c>
      <c r="AD245" t="s">
        <v>467</v>
      </c>
      <c r="AF245" t="s">
        <v>469</v>
      </c>
      <c r="AG245">
        <v>1</v>
      </c>
      <c r="AH245" t="s">
        <v>467</v>
      </c>
      <c r="AJ245" t="s">
        <v>469</v>
      </c>
      <c r="AK245" t="str">
        <f t="shared" si="16"/>
        <v>Scope of emergency order is restricted</v>
      </c>
      <c r="AL245" t="s">
        <v>467</v>
      </c>
      <c r="AN245" t="s">
        <v>469</v>
      </c>
      <c r="AO245">
        <v>1</v>
      </c>
      <c r="AP245" t="s">
        <v>467</v>
      </c>
      <c r="AR245" t="s">
        <v>469</v>
      </c>
      <c r="AS245" t="str">
        <f t="shared" si="17"/>
        <v>Scope of emergency order is restricted</v>
      </c>
      <c r="AT245" t="s">
        <v>467</v>
      </c>
      <c r="AV245" t="s">
        <v>469</v>
      </c>
    </row>
    <row r="246" spans="1:48" x14ac:dyDescent="0.35">
      <c r="A246" t="s">
        <v>404</v>
      </c>
      <c r="B246" t="s">
        <v>464</v>
      </c>
      <c r="C246" s="1">
        <v>44623</v>
      </c>
      <c r="D246" s="1">
        <v>44650</v>
      </c>
      <c r="E246">
        <v>1</v>
      </c>
      <c r="F246" t="s">
        <v>464</v>
      </c>
      <c r="H246" t="s">
        <v>470</v>
      </c>
      <c r="I246" t="str">
        <f>("H 708")</f>
        <v>H 708</v>
      </c>
      <c r="J246" t="s">
        <v>464</v>
      </c>
      <c r="L246" t="s">
        <v>470</v>
      </c>
      <c r="M246" s="1">
        <v>44621</v>
      </c>
      <c r="N246" t="s">
        <v>464</v>
      </c>
      <c r="P246" t="s">
        <v>470</v>
      </c>
      <c r="Q246" t="str">
        <f>("Passed First Chamber")</f>
        <v>Passed First Chamber</v>
      </c>
      <c r="R246" t="s">
        <v>464</v>
      </c>
      <c r="T246" t="s">
        <v>470</v>
      </c>
      <c r="U246" s="1">
        <v>44624</v>
      </c>
      <c r="V246" t="s">
        <v>464</v>
      </c>
      <c r="X246" t="s">
        <v>470</v>
      </c>
      <c r="Y246">
        <v>1</v>
      </c>
      <c r="Z246" t="s">
        <v>464</v>
      </c>
      <c r="AB246" t="s">
        <v>470</v>
      </c>
      <c r="AC246" t="str">
        <f t="shared" si="15"/>
        <v>Scope of emergency order is restricted</v>
      </c>
      <c r="AD246" t="s">
        <v>464</v>
      </c>
      <c r="AF246" t="s">
        <v>470</v>
      </c>
      <c r="AG246">
        <v>1</v>
      </c>
      <c r="AH246" t="s">
        <v>464</v>
      </c>
      <c r="AJ246" t="s">
        <v>470</v>
      </c>
      <c r="AK246" t="str">
        <f t="shared" si="16"/>
        <v>Scope of emergency order is restricted</v>
      </c>
      <c r="AL246" t="s">
        <v>464</v>
      </c>
      <c r="AN246" t="s">
        <v>470</v>
      </c>
      <c r="AO246">
        <v>1</v>
      </c>
      <c r="AP246" t="s">
        <v>464</v>
      </c>
      <c r="AR246" t="s">
        <v>470</v>
      </c>
      <c r="AS246" t="str">
        <f t="shared" si="17"/>
        <v>Scope of emergency order is restricted</v>
      </c>
      <c r="AT246" t="s">
        <v>464</v>
      </c>
      <c r="AV246" t="s">
        <v>470</v>
      </c>
    </row>
    <row r="247" spans="1:48" x14ac:dyDescent="0.35">
      <c r="A247" t="s">
        <v>404</v>
      </c>
      <c r="B247" t="s">
        <v>467</v>
      </c>
      <c r="C247" s="1">
        <v>44628</v>
      </c>
      <c r="D247" s="1">
        <v>44641</v>
      </c>
      <c r="E247">
        <v>1</v>
      </c>
      <c r="F247" t="s">
        <v>467</v>
      </c>
      <c r="G247" t="s">
        <v>468</v>
      </c>
      <c r="H247" t="s">
        <v>471</v>
      </c>
      <c r="I247" t="str">
        <f>("H 705")</f>
        <v>H 705</v>
      </c>
      <c r="J247" t="s">
        <v>467</v>
      </c>
      <c r="L247" t="s">
        <v>471</v>
      </c>
      <c r="M247" s="1">
        <v>44621</v>
      </c>
      <c r="N247" t="s">
        <v>467</v>
      </c>
      <c r="P247" t="s">
        <v>471</v>
      </c>
      <c r="Q247" t="str">
        <f>("Passed First Chamber")</f>
        <v>Passed First Chamber</v>
      </c>
      <c r="R247" t="s">
        <v>467</v>
      </c>
      <c r="T247" t="s">
        <v>471</v>
      </c>
      <c r="U247" s="1">
        <v>44637</v>
      </c>
      <c r="V247" t="s">
        <v>467</v>
      </c>
      <c r="X247" t="s">
        <v>471</v>
      </c>
      <c r="Y247">
        <v>1</v>
      </c>
      <c r="Z247" t="s">
        <v>467</v>
      </c>
      <c r="AB247" t="s">
        <v>471</v>
      </c>
      <c r="AC247" t="str">
        <f t="shared" si="15"/>
        <v>Scope of emergency order is restricted</v>
      </c>
      <c r="AD247" t="s">
        <v>467</v>
      </c>
      <c r="AF247" t="s">
        <v>471</v>
      </c>
      <c r="AG247">
        <v>1</v>
      </c>
      <c r="AH247" t="s">
        <v>467</v>
      </c>
      <c r="AJ247" t="s">
        <v>471</v>
      </c>
      <c r="AK247" t="str">
        <f t="shared" si="16"/>
        <v>Scope of emergency order is restricted</v>
      </c>
      <c r="AL247" t="s">
        <v>467</v>
      </c>
      <c r="AN247" t="s">
        <v>471</v>
      </c>
      <c r="AO247">
        <v>1</v>
      </c>
      <c r="AP247" t="s">
        <v>467</v>
      </c>
      <c r="AR247" t="s">
        <v>471</v>
      </c>
      <c r="AS247" t="str">
        <f t="shared" si="17"/>
        <v>Scope of emergency order is restricted</v>
      </c>
      <c r="AT247" t="s">
        <v>467</v>
      </c>
      <c r="AV247" t="s">
        <v>471</v>
      </c>
    </row>
    <row r="248" spans="1:48" x14ac:dyDescent="0.35">
      <c r="A248" t="s">
        <v>404</v>
      </c>
      <c r="B248" t="s">
        <v>467</v>
      </c>
      <c r="C248" s="1">
        <v>44642</v>
      </c>
      <c r="D248" s="1">
        <v>44650</v>
      </c>
      <c r="E248">
        <v>1</v>
      </c>
      <c r="F248" t="s">
        <v>467</v>
      </c>
      <c r="G248" t="s">
        <v>468</v>
      </c>
      <c r="H248" t="s">
        <v>472</v>
      </c>
      <c r="I248" t="str">
        <f>("H 705")</f>
        <v>H 705</v>
      </c>
      <c r="J248" t="s">
        <v>467</v>
      </c>
      <c r="L248" t="s">
        <v>472</v>
      </c>
      <c r="M248" s="1">
        <v>44621</v>
      </c>
      <c r="N248" t="s">
        <v>467</v>
      </c>
      <c r="P248" t="s">
        <v>472</v>
      </c>
      <c r="Q248" t="str">
        <f>("Passed Second Chamber")</f>
        <v>Passed Second Chamber</v>
      </c>
      <c r="R248" t="s">
        <v>467</v>
      </c>
      <c r="T248" t="s">
        <v>472</v>
      </c>
      <c r="U248" s="1">
        <v>44645</v>
      </c>
      <c r="V248" t="s">
        <v>467</v>
      </c>
      <c r="X248" t="s">
        <v>472</v>
      </c>
      <c r="Y248">
        <v>1</v>
      </c>
      <c r="Z248" t="s">
        <v>467</v>
      </c>
      <c r="AB248" t="s">
        <v>472</v>
      </c>
      <c r="AC248" t="str">
        <f t="shared" si="15"/>
        <v>Scope of emergency order is restricted</v>
      </c>
      <c r="AD248" t="s">
        <v>467</v>
      </c>
      <c r="AF248" t="s">
        <v>472</v>
      </c>
      <c r="AG248">
        <v>1</v>
      </c>
      <c r="AH248" t="s">
        <v>467</v>
      </c>
      <c r="AJ248" t="s">
        <v>472</v>
      </c>
      <c r="AK248" t="str">
        <f t="shared" si="16"/>
        <v>Scope of emergency order is restricted</v>
      </c>
      <c r="AL248" t="s">
        <v>467</v>
      </c>
      <c r="AN248" t="s">
        <v>472</v>
      </c>
      <c r="AO248">
        <v>1</v>
      </c>
      <c r="AP248" t="s">
        <v>467</v>
      </c>
      <c r="AR248" t="s">
        <v>472</v>
      </c>
      <c r="AS248" t="str">
        <f t="shared" si="17"/>
        <v>Scope of emergency order is restricted</v>
      </c>
      <c r="AT248" t="s">
        <v>467</v>
      </c>
      <c r="AV248" t="s">
        <v>472</v>
      </c>
    </row>
    <row r="249" spans="1:48" x14ac:dyDescent="0.35">
      <c r="A249" t="s">
        <v>404</v>
      </c>
      <c r="B249" t="s">
        <v>464</v>
      </c>
      <c r="C249" s="1">
        <v>44651</v>
      </c>
      <c r="D249" s="1">
        <v>44701</v>
      </c>
      <c r="E249">
        <v>1</v>
      </c>
      <c r="F249" t="s">
        <v>464</v>
      </c>
      <c r="H249" t="s">
        <v>473</v>
      </c>
      <c r="I249" t="str">
        <f>("H 708")</f>
        <v>H 708</v>
      </c>
      <c r="J249" t="s">
        <v>464</v>
      </c>
      <c r="L249" t="s">
        <v>473</v>
      </c>
      <c r="M249" s="1">
        <v>44621</v>
      </c>
      <c r="N249" t="s">
        <v>464</v>
      </c>
      <c r="P249" t="s">
        <v>473</v>
      </c>
      <c r="Q249" t="str">
        <f>("Failed")</f>
        <v>Failed</v>
      </c>
      <c r="R249" t="s">
        <v>464</v>
      </c>
      <c r="T249" t="s">
        <v>473</v>
      </c>
      <c r="U249" s="1">
        <v>44624</v>
      </c>
      <c r="V249" t="s">
        <v>464</v>
      </c>
      <c r="X249" t="s">
        <v>473</v>
      </c>
      <c r="Y249">
        <v>1</v>
      </c>
      <c r="Z249" t="s">
        <v>464</v>
      </c>
      <c r="AB249" t="s">
        <v>473</v>
      </c>
      <c r="AC249" t="str">
        <f t="shared" si="15"/>
        <v>Scope of emergency order is restricted</v>
      </c>
      <c r="AD249" t="s">
        <v>464</v>
      </c>
      <c r="AF249" t="s">
        <v>473</v>
      </c>
      <c r="AG249">
        <v>1</v>
      </c>
      <c r="AH249" t="s">
        <v>464</v>
      </c>
      <c r="AJ249" t="s">
        <v>473</v>
      </c>
      <c r="AK249" t="str">
        <f t="shared" si="16"/>
        <v>Scope of emergency order is restricted</v>
      </c>
      <c r="AL249" t="s">
        <v>464</v>
      </c>
      <c r="AN249" t="s">
        <v>473</v>
      </c>
      <c r="AO249">
        <v>1</v>
      </c>
      <c r="AP249" t="s">
        <v>464</v>
      </c>
      <c r="AR249" t="s">
        <v>473</v>
      </c>
      <c r="AS249" t="str">
        <f>("Scope of emergency is restricted")</f>
        <v>Scope of emergency is restricted</v>
      </c>
      <c r="AT249" t="s">
        <v>464</v>
      </c>
      <c r="AV249" t="s">
        <v>473</v>
      </c>
    </row>
    <row r="250" spans="1:48" x14ac:dyDescent="0.35">
      <c r="A250" t="s">
        <v>404</v>
      </c>
      <c r="B250" t="s">
        <v>467</v>
      </c>
      <c r="C250" s="1">
        <v>44651</v>
      </c>
      <c r="D250" s="1">
        <v>44701</v>
      </c>
      <c r="E250">
        <v>1</v>
      </c>
      <c r="F250" t="s">
        <v>467</v>
      </c>
      <c r="G250" t="s">
        <v>468</v>
      </c>
      <c r="H250" t="s">
        <v>474</v>
      </c>
      <c r="I250" t="str">
        <f>("H 705")</f>
        <v>H 705</v>
      </c>
      <c r="J250" t="s">
        <v>467</v>
      </c>
      <c r="L250" t="s">
        <v>474</v>
      </c>
      <c r="M250" s="1">
        <v>44621</v>
      </c>
      <c r="N250" t="s">
        <v>467</v>
      </c>
      <c r="P250" t="s">
        <v>474</v>
      </c>
      <c r="Q250" t="str">
        <f>("Enacted")</f>
        <v>Enacted</v>
      </c>
      <c r="R250" t="s">
        <v>467</v>
      </c>
      <c r="T250" t="s">
        <v>474</v>
      </c>
      <c r="U250" s="1">
        <v>44651</v>
      </c>
      <c r="V250" t="s">
        <v>467</v>
      </c>
      <c r="X250" t="s">
        <v>474</v>
      </c>
      <c r="Y250">
        <v>1</v>
      </c>
      <c r="Z250" t="s">
        <v>467</v>
      </c>
      <c r="AB250" t="s">
        <v>474</v>
      </c>
      <c r="AC250" t="str">
        <f t="shared" si="15"/>
        <v>Scope of emergency order is restricted</v>
      </c>
      <c r="AD250" t="s">
        <v>467</v>
      </c>
      <c r="AF250" t="s">
        <v>474</v>
      </c>
      <c r="AG250">
        <v>1</v>
      </c>
      <c r="AH250" t="s">
        <v>467</v>
      </c>
      <c r="AJ250" t="s">
        <v>474</v>
      </c>
      <c r="AK250" t="str">
        <f t="shared" si="16"/>
        <v>Scope of emergency order is restricted</v>
      </c>
      <c r="AL250" t="s">
        <v>467</v>
      </c>
      <c r="AN250" t="s">
        <v>474</v>
      </c>
      <c r="AO250">
        <v>1</v>
      </c>
      <c r="AP250" t="s">
        <v>467</v>
      </c>
      <c r="AR250" t="s">
        <v>474</v>
      </c>
      <c r="AS250" t="str">
        <f>("Scope of emergency order is restricted")</f>
        <v>Scope of emergency order is restricted</v>
      </c>
      <c r="AT250" t="s">
        <v>467</v>
      </c>
      <c r="AV250" t="s">
        <v>474</v>
      </c>
    </row>
    <row r="251" spans="1:48" x14ac:dyDescent="0.35">
      <c r="A251" t="s">
        <v>404</v>
      </c>
      <c r="B251" t="s">
        <v>460</v>
      </c>
      <c r="C251" s="1">
        <v>44651</v>
      </c>
      <c r="D251" s="1">
        <v>44701</v>
      </c>
      <c r="E251">
        <v>1</v>
      </c>
      <c r="F251" t="s">
        <v>461</v>
      </c>
      <c r="G251" t="s">
        <v>462</v>
      </c>
      <c r="H251" t="s">
        <v>463</v>
      </c>
      <c r="I251" t="str">
        <f>("House Bill No. 631")</f>
        <v>House Bill No. 631</v>
      </c>
      <c r="J251" t="s">
        <v>461</v>
      </c>
      <c r="L251" t="s">
        <v>463</v>
      </c>
      <c r="M251" s="1">
        <v>44607</v>
      </c>
      <c r="N251" t="s">
        <v>461</v>
      </c>
      <c r="P251" t="s">
        <v>463</v>
      </c>
      <c r="Q251" t="str">
        <f>("Failed")</f>
        <v>Failed</v>
      </c>
      <c r="R251" t="s">
        <v>461</v>
      </c>
      <c r="T251" t="s">
        <v>463</v>
      </c>
      <c r="U251" s="1">
        <v>44614</v>
      </c>
      <c r="V251" t="s">
        <v>461</v>
      </c>
      <c r="X251" t="s">
        <v>463</v>
      </c>
      <c r="Y251">
        <v>1</v>
      </c>
      <c r="Z251" t="s">
        <v>461</v>
      </c>
      <c r="AB251" t="s">
        <v>463</v>
      </c>
      <c r="AC251" t="str">
        <f t="shared" si="15"/>
        <v>Scope of emergency order is restricted</v>
      </c>
      <c r="AD251" t="s">
        <v>461</v>
      </c>
      <c r="AF251" t="s">
        <v>463</v>
      </c>
      <c r="AG251">
        <v>1</v>
      </c>
      <c r="AH251" t="s">
        <v>461</v>
      </c>
      <c r="AJ251" t="s">
        <v>463</v>
      </c>
      <c r="AK251" t="str">
        <f t="shared" si="16"/>
        <v>Scope of emergency order is restricted</v>
      </c>
      <c r="AL251" t="s">
        <v>461</v>
      </c>
      <c r="AN251" t="s">
        <v>463</v>
      </c>
      <c r="AO251">
        <v>1</v>
      </c>
      <c r="AP251" t="s">
        <v>461</v>
      </c>
      <c r="AR251" t="s">
        <v>463</v>
      </c>
      <c r="AS251" t="str">
        <f>("Scope of emergency order is restricted")</f>
        <v>Scope of emergency order is restricted</v>
      </c>
      <c r="AT251" t="s">
        <v>461</v>
      </c>
      <c r="AV251" t="s">
        <v>463</v>
      </c>
    </row>
    <row r="252" spans="1:48" x14ac:dyDescent="0.35">
      <c r="A252" t="s">
        <v>475</v>
      </c>
      <c r="B252" t="s">
        <v>48</v>
      </c>
      <c r="C252" s="1">
        <v>44197</v>
      </c>
      <c r="D252" s="1">
        <v>44215</v>
      </c>
      <c r="E252">
        <v>0</v>
      </c>
      <c r="I252" t="str">
        <f>("")</f>
        <v/>
      </c>
    </row>
    <row r="253" spans="1:48" x14ac:dyDescent="0.35">
      <c r="A253" t="s">
        <v>475</v>
      </c>
      <c r="B253" t="s">
        <v>476</v>
      </c>
      <c r="C253" s="1">
        <v>44216</v>
      </c>
      <c r="D253" s="1">
        <v>44659</v>
      </c>
      <c r="E253">
        <v>1</v>
      </c>
      <c r="F253" t="s">
        <v>476</v>
      </c>
      <c r="G253" t="s">
        <v>477</v>
      </c>
      <c r="H253" t="s">
        <v>478</v>
      </c>
      <c r="I253" t="str">
        <f>("HB 210")</f>
        <v>HB 210</v>
      </c>
      <c r="J253" t="s">
        <v>476</v>
      </c>
      <c r="L253" t="s">
        <v>478</v>
      </c>
      <c r="M253" s="1">
        <v>44216</v>
      </c>
      <c r="N253" t="s">
        <v>476</v>
      </c>
      <c r="P253" t="s">
        <v>478</v>
      </c>
      <c r="Q253" t="str">
        <f t="shared" ref="Q253:Q269" si="18">("Introduced")</f>
        <v>Introduced</v>
      </c>
      <c r="R253" t="s">
        <v>476</v>
      </c>
      <c r="T253" t="s">
        <v>478</v>
      </c>
      <c r="U253" s="1">
        <v>44602</v>
      </c>
      <c r="V253" t="s">
        <v>476</v>
      </c>
      <c r="X253" t="s">
        <v>478</v>
      </c>
      <c r="Y253">
        <v>1</v>
      </c>
      <c r="Z253" t="s">
        <v>476</v>
      </c>
      <c r="AB253" t="s">
        <v>478</v>
      </c>
      <c r="AC253" t="str">
        <f>("Issuance of emergency order is restricted")</f>
        <v>Issuance of emergency order is restricted</v>
      </c>
      <c r="AD253" t="s">
        <v>476</v>
      </c>
      <c r="AF253" t="s">
        <v>478</v>
      </c>
      <c r="AG253">
        <v>0</v>
      </c>
      <c r="AO253">
        <v>0</v>
      </c>
    </row>
    <row r="254" spans="1:48" x14ac:dyDescent="0.35">
      <c r="A254" t="s">
        <v>475</v>
      </c>
      <c r="B254" t="s">
        <v>479</v>
      </c>
      <c r="C254" s="1">
        <v>44230</v>
      </c>
      <c r="D254" s="1">
        <v>44659</v>
      </c>
      <c r="E254">
        <v>1</v>
      </c>
      <c r="F254" t="s">
        <v>479</v>
      </c>
      <c r="H254" t="s">
        <v>480</v>
      </c>
      <c r="I254" t="str">
        <f>("SB 103")</f>
        <v>SB 103</v>
      </c>
      <c r="J254" t="s">
        <v>479</v>
      </c>
      <c r="L254" t="s">
        <v>480</v>
      </c>
      <c r="M254" s="1">
        <v>44230</v>
      </c>
      <c r="N254" t="s">
        <v>479</v>
      </c>
      <c r="P254" t="s">
        <v>480</v>
      </c>
      <c r="Q254" t="str">
        <f t="shared" si="18"/>
        <v>Introduced</v>
      </c>
      <c r="R254" t="s">
        <v>479</v>
      </c>
      <c r="T254" t="s">
        <v>480</v>
      </c>
      <c r="U254" s="1">
        <v>44449</v>
      </c>
      <c r="V254" t="s">
        <v>479</v>
      </c>
      <c r="X254" t="s">
        <v>480</v>
      </c>
      <c r="Y254">
        <v>1</v>
      </c>
      <c r="Z254" t="s">
        <v>479</v>
      </c>
      <c r="AB254" t="s">
        <v>480</v>
      </c>
      <c r="AC254" t="str">
        <f>("Issuance of emergency order is restricted, Duration of emergency order is limited, Termination by legislature")</f>
        <v>Issuance of emergency order is restricted, Duration of emergency order is limited, Termination by legislature</v>
      </c>
      <c r="AD254" t="s">
        <v>479</v>
      </c>
      <c r="AF254" t="s">
        <v>480</v>
      </c>
      <c r="AG254">
        <v>0</v>
      </c>
      <c r="AO254">
        <v>0</v>
      </c>
    </row>
    <row r="255" spans="1:48" x14ac:dyDescent="0.35">
      <c r="A255" t="s">
        <v>475</v>
      </c>
      <c r="B255" t="s">
        <v>481</v>
      </c>
      <c r="C255" s="1">
        <v>44237</v>
      </c>
      <c r="D255" s="1">
        <v>44659</v>
      </c>
      <c r="E255">
        <v>1</v>
      </c>
      <c r="F255" t="s">
        <v>481</v>
      </c>
      <c r="G255" t="s">
        <v>482</v>
      </c>
      <c r="H255" t="s">
        <v>483</v>
      </c>
      <c r="I255" t="str">
        <f>("HB 843")</f>
        <v>HB 843</v>
      </c>
      <c r="J255" t="s">
        <v>481</v>
      </c>
      <c r="L255" t="s">
        <v>483</v>
      </c>
      <c r="M255" s="1">
        <v>44237</v>
      </c>
      <c r="N255" t="s">
        <v>481</v>
      </c>
      <c r="P255" t="s">
        <v>483</v>
      </c>
      <c r="Q255" t="str">
        <f t="shared" si="18"/>
        <v>Introduced</v>
      </c>
      <c r="R255" t="s">
        <v>481</v>
      </c>
      <c r="T255" t="s">
        <v>483</v>
      </c>
      <c r="U255" s="1">
        <v>44610</v>
      </c>
      <c r="V255" t="s">
        <v>481</v>
      </c>
      <c r="X255" t="s">
        <v>483</v>
      </c>
      <c r="Y255">
        <v>1</v>
      </c>
      <c r="Z255" t="s">
        <v>481</v>
      </c>
      <c r="AB255" t="s">
        <v>483</v>
      </c>
      <c r="AC255" t="str">
        <f>("Issuance of emergency order is restricted, Duration of emergency order is limited, Termination by legislature")</f>
        <v>Issuance of emergency order is restricted, Duration of emergency order is limited, Termination by legislature</v>
      </c>
      <c r="AD255" t="s">
        <v>481</v>
      </c>
      <c r="AF255" t="s">
        <v>483</v>
      </c>
      <c r="AG255">
        <v>0</v>
      </c>
      <c r="AO255">
        <v>0</v>
      </c>
    </row>
    <row r="256" spans="1:48" x14ac:dyDescent="0.35">
      <c r="A256" t="s">
        <v>475</v>
      </c>
      <c r="B256" t="s">
        <v>484</v>
      </c>
      <c r="C256" s="1">
        <v>44243</v>
      </c>
      <c r="D256" s="1">
        <v>44659</v>
      </c>
      <c r="E256">
        <v>1</v>
      </c>
      <c r="F256" t="s">
        <v>484</v>
      </c>
      <c r="G256" t="s">
        <v>485</v>
      </c>
      <c r="H256" t="s">
        <v>486</v>
      </c>
      <c r="I256" t="str">
        <f>("HB 1881")</f>
        <v>HB 1881</v>
      </c>
      <c r="J256" t="s">
        <v>484</v>
      </c>
      <c r="L256" t="s">
        <v>486</v>
      </c>
      <c r="M256" s="1">
        <v>44243</v>
      </c>
      <c r="N256" t="s">
        <v>484</v>
      </c>
      <c r="P256" t="s">
        <v>486</v>
      </c>
      <c r="Q256" t="str">
        <f t="shared" si="18"/>
        <v>Introduced</v>
      </c>
      <c r="R256" t="s">
        <v>484</v>
      </c>
      <c r="T256" t="s">
        <v>486</v>
      </c>
      <c r="U256" s="1">
        <v>44602</v>
      </c>
      <c r="V256" t="s">
        <v>484</v>
      </c>
      <c r="X256" t="s">
        <v>486</v>
      </c>
      <c r="Y256">
        <v>1</v>
      </c>
      <c r="Z256" t="s">
        <v>484</v>
      </c>
      <c r="AB256" t="s">
        <v>486</v>
      </c>
      <c r="AC256" t="str">
        <f>("Issuance of emergency order is restricted, Scope of emergency order is restricted, Termination by legislature")</f>
        <v>Issuance of emergency order is restricted, Scope of emergency order is restricted, Termination by legislature</v>
      </c>
      <c r="AD256" t="s">
        <v>484</v>
      </c>
      <c r="AF256" t="s">
        <v>486</v>
      </c>
      <c r="AG256">
        <v>0</v>
      </c>
      <c r="AO256">
        <v>0</v>
      </c>
    </row>
    <row r="257" spans="1:48" x14ac:dyDescent="0.35">
      <c r="A257" t="s">
        <v>475</v>
      </c>
      <c r="B257" t="s">
        <v>487</v>
      </c>
      <c r="C257" s="1">
        <v>44244</v>
      </c>
      <c r="D257" s="1">
        <v>44659</v>
      </c>
      <c r="E257">
        <v>1</v>
      </c>
      <c r="F257" t="s">
        <v>487</v>
      </c>
      <c r="G257" t="s">
        <v>488</v>
      </c>
      <c r="H257" t="s">
        <v>489</v>
      </c>
      <c r="I257" t="str">
        <f>("HB 2474")</f>
        <v>HB 2474</v>
      </c>
      <c r="J257" t="s">
        <v>487</v>
      </c>
      <c r="L257" t="s">
        <v>489</v>
      </c>
      <c r="M257" s="1">
        <v>44244</v>
      </c>
      <c r="N257" t="s">
        <v>487</v>
      </c>
      <c r="P257" t="s">
        <v>489</v>
      </c>
      <c r="Q257" t="str">
        <f t="shared" si="18"/>
        <v>Introduced</v>
      </c>
      <c r="R257" t="s">
        <v>487</v>
      </c>
      <c r="T257" t="s">
        <v>489</v>
      </c>
      <c r="U257" s="1">
        <v>44610</v>
      </c>
      <c r="V257" t="s">
        <v>487</v>
      </c>
      <c r="X257" t="s">
        <v>489</v>
      </c>
      <c r="Y257">
        <v>0</v>
      </c>
      <c r="AG257">
        <v>1</v>
      </c>
      <c r="AH257" t="s">
        <v>487</v>
      </c>
      <c r="AJ257" t="s">
        <v>489</v>
      </c>
      <c r="AK257" t="str">
        <f>("Scope of emergency order is restricted, Termination by another entity")</f>
        <v>Scope of emergency order is restricted, Termination by another entity</v>
      </c>
      <c r="AL257" t="s">
        <v>487</v>
      </c>
      <c r="AN257" t="s">
        <v>489</v>
      </c>
      <c r="AO257">
        <v>0</v>
      </c>
    </row>
    <row r="258" spans="1:48" x14ac:dyDescent="0.35">
      <c r="A258" t="s">
        <v>475</v>
      </c>
      <c r="B258" t="s">
        <v>490</v>
      </c>
      <c r="C258" s="1">
        <v>44245</v>
      </c>
      <c r="D258" s="1">
        <v>44659</v>
      </c>
      <c r="E258">
        <v>1</v>
      </c>
      <c r="F258" t="s">
        <v>490</v>
      </c>
      <c r="H258" t="s">
        <v>491</v>
      </c>
      <c r="I258" t="str">
        <f>("HB 2915")</f>
        <v>HB 2915</v>
      </c>
      <c r="J258" t="s">
        <v>490</v>
      </c>
      <c r="L258" t="s">
        <v>491</v>
      </c>
      <c r="M258" s="1">
        <v>44245</v>
      </c>
      <c r="N258" t="s">
        <v>490</v>
      </c>
      <c r="P258" t="s">
        <v>491</v>
      </c>
      <c r="Q258" t="str">
        <f t="shared" si="18"/>
        <v>Introduced</v>
      </c>
      <c r="R258" t="s">
        <v>490</v>
      </c>
      <c r="T258" t="s">
        <v>491</v>
      </c>
      <c r="U258" s="1">
        <v>44602</v>
      </c>
      <c r="V258" t="s">
        <v>490</v>
      </c>
      <c r="X258" t="s">
        <v>491</v>
      </c>
      <c r="Y258">
        <v>1</v>
      </c>
      <c r="Z258" t="s">
        <v>490</v>
      </c>
      <c r="AB258" t="s">
        <v>491</v>
      </c>
      <c r="AC258" t="str">
        <f>("Issuance of emergency order is restricted")</f>
        <v>Issuance of emergency order is restricted</v>
      </c>
      <c r="AD258" t="s">
        <v>490</v>
      </c>
      <c r="AF258" t="s">
        <v>491</v>
      </c>
      <c r="AG258">
        <v>0</v>
      </c>
      <c r="AO258">
        <v>0</v>
      </c>
    </row>
    <row r="259" spans="1:48" x14ac:dyDescent="0.35">
      <c r="A259" t="s">
        <v>475</v>
      </c>
      <c r="B259" t="s">
        <v>492</v>
      </c>
      <c r="C259" s="1">
        <v>44245</v>
      </c>
      <c r="D259" s="1">
        <v>44659</v>
      </c>
      <c r="E259">
        <v>1</v>
      </c>
      <c r="F259" t="s">
        <v>492</v>
      </c>
      <c r="H259" t="s">
        <v>493</v>
      </c>
      <c r="I259" t="str">
        <f>("HB 2932")</f>
        <v>HB 2932</v>
      </c>
      <c r="J259" t="s">
        <v>492</v>
      </c>
      <c r="L259" t="s">
        <v>493</v>
      </c>
      <c r="M259" s="1">
        <v>44245</v>
      </c>
      <c r="N259" t="s">
        <v>492</v>
      </c>
      <c r="P259" t="s">
        <v>493</v>
      </c>
      <c r="Q259" t="str">
        <f t="shared" si="18"/>
        <v>Introduced</v>
      </c>
      <c r="R259" t="s">
        <v>492</v>
      </c>
      <c r="T259" t="s">
        <v>493</v>
      </c>
      <c r="U259" s="1">
        <v>44602</v>
      </c>
      <c r="V259" t="s">
        <v>492</v>
      </c>
      <c r="X259" t="s">
        <v>493</v>
      </c>
      <c r="Y259">
        <v>1</v>
      </c>
      <c r="Z259" t="s">
        <v>492</v>
      </c>
      <c r="AB259" t="s">
        <v>493</v>
      </c>
      <c r="AC259" t="str">
        <f>("Issuance of emergency order is restricted, Duration of emergency order is limited, Termination by legislature")</f>
        <v>Issuance of emergency order is restricted, Duration of emergency order is limited, Termination by legislature</v>
      </c>
      <c r="AD259" t="s">
        <v>492</v>
      </c>
      <c r="AF259" t="s">
        <v>493</v>
      </c>
      <c r="AG259">
        <v>0</v>
      </c>
      <c r="AO259">
        <v>0</v>
      </c>
    </row>
    <row r="260" spans="1:48" x14ac:dyDescent="0.35">
      <c r="A260" t="s">
        <v>475</v>
      </c>
      <c r="B260" t="s">
        <v>494</v>
      </c>
      <c r="C260" s="1">
        <v>44245</v>
      </c>
      <c r="D260" s="1">
        <v>44659</v>
      </c>
      <c r="E260">
        <v>1</v>
      </c>
      <c r="F260" t="s">
        <v>494</v>
      </c>
      <c r="H260" t="s">
        <v>495</v>
      </c>
      <c r="I260" t="str">
        <f>("HB 3009")</f>
        <v>HB 3009</v>
      </c>
      <c r="J260" t="s">
        <v>494</v>
      </c>
      <c r="L260" t="s">
        <v>495</v>
      </c>
      <c r="M260" s="1">
        <v>44245</v>
      </c>
      <c r="N260" t="s">
        <v>494</v>
      </c>
      <c r="P260" t="s">
        <v>495</v>
      </c>
      <c r="Q260" t="str">
        <f t="shared" si="18"/>
        <v>Introduced</v>
      </c>
      <c r="R260" t="s">
        <v>494</v>
      </c>
      <c r="T260" t="s">
        <v>495</v>
      </c>
      <c r="U260" s="1">
        <v>44602</v>
      </c>
      <c r="V260" t="s">
        <v>494</v>
      </c>
      <c r="X260" t="s">
        <v>495</v>
      </c>
      <c r="Y260">
        <v>1</v>
      </c>
      <c r="Z260" t="s">
        <v>494</v>
      </c>
      <c r="AB260" t="s">
        <v>495</v>
      </c>
      <c r="AC260" t="str">
        <f>("Scope of emergency order is restricted")</f>
        <v>Scope of emergency order is restricted</v>
      </c>
      <c r="AD260" t="s">
        <v>494</v>
      </c>
      <c r="AF260" t="s">
        <v>495</v>
      </c>
      <c r="AG260">
        <v>0</v>
      </c>
      <c r="AO260">
        <v>0</v>
      </c>
    </row>
    <row r="261" spans="1:48" x14ac:dyDescent="0.35">
      <c r="A261" t="s">
        <v>475</v>
      </c>
      <c r="B261" t="s">
        <v>496</v>
      </c>
      <c r="C261" s="1">
        <v>44245</v>
      </c>
      <c r="D261" s="1">
        <v>44659</v>
      </c>
      <c r="E261">
        <v>1</v>
      </c>
      <c r="F261" t="s">
        <v>496</v>
      </c>
      <c r="G261" t="s">
        <v>497</v>
      </c>
      <c r="H261" t="s">
        <v>498</v>
      </c>
      <c r="I261" t="str">
        <f>("HB 3010")</f>
        <v>HB 3010</v>
      </c>
      <c r="J261" t="s">
        <v>496</v>
      </c>
      <c r="L261" t="s">
        <v>498</v>
      </c>
      <c r="M261" s="1">
        <v>44245</v>
      </c>
      <c r="N261" t="s">
        <v>496</v>
      </c>
      <c r="P261" t="s">
        <v>498</v>
      </c>
      <c r="Q261" t="str">
        <f t="shared" si="18"/>
        <v>Introduced</v>
      </c>
      <c r="R261" t="s">
        <v>496</v>
      </c>
      <c r="T261" t="s">
        <v>498</v>
      </c>
      <c r="U261" s="1">
        <v>44282</v>
      </c>
      <c r="V261" t="s">
        <v>496</v>
      </c>
      <c r="X261" t="s">
        <v>498</v>
      </c>
      <c r="Y261">
        <v>1</v>
      </c>
      <c r="Z261" t="s">
        <v>496</v>
      </c>
      <c r="AB261" t="s">
        <v>498</v>
      </c>
      <c r="AC261" t="str">
        <f>("Scope of emergency order is restricted")</f>
        <v>Scope of emergency order is restricted</v>
      </c>
      <c r="AD261" t="s">
        <v>496</v>
      </c>
      <c r="AF261" t="s">
        <v>498</v>
      </c>
      <c r="AG261">
        <v>1</v>
      </c>
      <c r="AH261" t="s">
        <v>496</v>
      </c>
      <c r="AJ261" t="s">
        <v>498</v>
      </c>
      <c r="AK261" t="str">
        <f>("Scope of emergency order is restricted")</f>
        <v>Scope of emergency order is restricted</v>
      </c>
      <c r="AL261" t="s">
        <v>496</v>
      </c>
      <c r="AN261" t="s">
        <v>498</v>
      </c>
      <c r="AO261">
        <v>0</v>
      </c>
    </row>
    <row r="262" spans="1:48" x14ac:dyDescent="0.35">
      <c r="A262" t="s">
        <v>475</v>
      </c>
      <c r="B262" t="s">
        <v>499</v>
      </c>
      <c r="C262" s="1">
        <v>44245</v>
      </c>
      <c r="D262" s="1">
        <v>44659</v>
      </c>
      <c r="E262">
        <v>1</v>
      </c>
      <c r="F262" t="s">
        <v>499</v>
      </c>
      <c r="G262" t="s">
        <v>500</v>
      </c>
      <c r="H262" t="s">
        <v>501</v>
      </c>
      <c r="I262" t="str">
        <f>("HB 3042")</f>
        <v>HB 3042</v>
      </c>
      <c r="J262" t="s">
        <v>499</v>
      </c>
      <c r="L262" t="s">
        <v>501</v>
      </c>
      <c r="M262" s="1">
        <v>44245</v>
      </c>
      <c r="N262" t="s">
        <v>499</v>
      </c>
      <c r="P262" t="s">
        <v>501</v>
      </c>
      <c r="Q262" t="str">
        <f t="shared" si="18"/>
        <v>Introduced</v>
      </c>
      <c r="R262" t="s">
        <v>499</v>
      </c>
      <c r="T262" t="s">
        <v>501</v>
      </c>
      <c r="U262" s="1">
        <v>44602</v>
      </c>
      <c r="V262" t="s">
        <v>499</v>
      </c>
      <c r="X262" t="s">
        <v>501</v>
      </c>
      <c r="Y262">
        <v>1</v>
      </c>
      <c r="Z262" t="s">
        <v>499</v>
      </c>
      <c r="AB262" t="s">
        <v>501</v>
      </c>
      <c r="AC262" t="str">
        <f>("Scope of emergency order is restricted")</f>
        <v>Scope of emergency order is restricted</v>
      </c>
      <c r="AD262" t="s">
        <v>499</v>
      </c>
      <c r="AF262" t="s">
        <v>501</v>
      </c>
      <c r="AG262">
        <v>0</v>
      </c>
      <c r="AO262">
        <v>0</v>
      </c>
    </row>
    <row r="263" spans="1:48" x14ac:dyDescent="0.35">
      <c r="A263" t="s">
        <v>475</v>
      </c>
      <c r="B263" t="s">
        <v>502</v>
      </c>
      <c r="C263" s="1">
        <v>44253</v>
      </c>
      <c r="D263" s="1">
        <v>44659</v>
      </c>
      <c r="E263">
        <v>1</v>
      </c>
      <c r="F263" t="s">
        <v>502</v>
      </c>
      <c r="H263" t="s">
        <v>503</v>
      </c>
      <c r="I263" t="str">
        <f>("SB 2218")</f>
        <v>SB 2218</v>
      </c>
      <c r="J263" t="s">
        <v>502</v>
      </c>
      <c r="L263" t="s">
        <v>503</v>
      </c>
      <c r="M263" s="1">
        <v>44253</v>
      </c>
      <c r="N263" t="s">
        <v>502</v>
      </c>
      <c r="P263" t="s">
        <v>503</v>
      </c>
      <c r="Q263" t="str">
        <f t="shared" si="18"/>
        <v>Introduced</v>
      </c>
      <c r="R263" t="s">
        <v>502</v>
      </c>
      <c r="T263" t="s">
        <v>503</v>
      </c>
      <c r="U263" s="1">
        <v>44302</v>
      </c>
      <c r="V263" t="s">
        <v>502</v>
      </c>
      <c r="X263" t="s">
        <v>503</v>
      </c>
      <c r="Y263">
        <v>1</v>
      </c>
      <c r="Z263" t="s">
        <v>502</v>
      </c>
      <c r="AB263" t="s">
        <v>503</v>
      </c>
      <c r="AC263" t="str">
        <f>("Duration of emergency order is limited, Scope of emergency order is restricted, Termination by legislature")</f>
        <v>Duration of emergency order is limited, Scope of emergency order is restricted, Termination by legislature</v>
      </c>
      <c r="AD263" t="s">
        <v>502</v>
      </c>
      <c r="AF263" t="s">
        <v>503</v>
      </c>
      <c r="AG263">
        <v>0</v>
      </c>
      <c r="AO263">
        <v>0</v>
      </c>
    </row>
    <row r="264" spans="1:48" x14ac:dyDescent="0.35">
      <c r="A264" t="s">
        <v>475</v>
      </c>
      <c r="B264" t="s">
        <v>504</v>
      </c>
      <c r="C264" s="1">
        <v>44329</v>
      </c>
      <c r="D264" s="1">
        <v>44659</v>
      </c>
      <c r="E264">
        <v>1</v>
      </c>
      <c r="F264" t="s">
        <v>504</v>
      </c>
      <c r="H264" t="s">
        <v>505</v>
      </c>
      <c r="I264" t="str">
        <f>("HB 4083")</f>
        <v>HB 4083</v>
      </c>
      <c r="J264" t="s">
        <v>504</v>
      </c>
      <c r="L264" t="s">
        <v>505</v>
      </c>
      <c r="M264" s="1">
        <v>44329</v>
      </c>
      <c r="N264" t="s">
        <v>504</v>
      </c>
      <c r="P264" t="s">
        <v>505</v>
      </c>
      <c r="Q264" t="str">
        <f t="shared" si="18"/>
        <v>Introduced</v>
      </c>
      <c r="R264" t="s">
        <v>504</v>
      </c>
      <c r="T264" t="s">
        <v>505</v>
      </c>
      <c r="U264" s="1">
        <v>44610</v>
      </c>
      <c r="V264" t="s">
        <v>504</v>
      </c>
      <c r="X264" t="s">
        <v>505</v>
      </c>
      <c r="Y264">
        <v>1</v>
      </c>
      <c r="Z264" t="s">
        <v>504</v>
      </c>
      <c r="AB264" t="s">
        <v>505</v>
      </c>
      <c r="AC264" t="str">
        <f>("Scope of emergency order is restricted")</f>
        <v>Scope of emergency order is restricted</v>
      </c>
      <c r="AD264" t="s">
        <v>504</v>
      </c>
      <c r="AF264" t="s">
        <v>505</v>
      </c>
      <c r="AG264">
        <v>1</v>
      </c>
      <c r="AH264" t="s">
        <v>504</v>
      </c>
      <c r="AJ264" t="s">
        <v>505</v>
      </c>
      <c r="AK264" t="str">
        <f>("Scope of emergency order is restricted")</f>
        <v>Scope of emergency order is restricted</v>
      </c>
      <c r="AL264" t="s">
        <v>504</v>
      </c>
      <c r="AN264" t="s">
        <v>505</v>
      </c>
      <c r="AO264">
        <v>1</v>
      </c>
      <c r="AP264" t="s">
        <v>504</v>
      </c>
      <c r="AR264" t="s">
        <v>505</v>
      </c>
      <c r="AS264" t="str">
        <f>("Scope of emergency order is restricted")</f>
        <v>Scope of emergency order is restricted</v>
      </c>
      <c r="AT264" t="s">
        <v>504</v>
      </c>
      <c r="AV264" t="s">
        <v>505</v>
      </c>
    </row>
    <row r="265" spans="1:48" x14ac:dyDescent="0.35">
      <c r="A265" t="s">
        <v>475</v>
      </c>
      <c r="B265" t="s">
        <v>506</v>
      </c>
      <c r="C265" s="1">
        <v>44582</v>
      </c>
      <c r="D265" s="1">
        <v>44659</v>
      </c>
      <c r="E265">
        <v>1</v>
      </c>
      <c r="F265" t="s">
        <v>507</v>
      </c>
      <c r="G265" t="s">
        <v>508</v>
      </c>
      <c r="H265" t="s">
        <v>509</v>
      </c>
      <c r="I265" t="str">
        <f>("HB 4440")</f>
        <v>HB 4440</v>
      </c>
      <c r="J265" t="s">
        <v>507</v>
      </c>
      <c r="L265" t="s">
        <v>509</v>
      </c>
      <c r="M265" s="1">
        <v>44582</v>
      </c>
      <c r="N265" t="s">
        <v>507</v>
      </c>
      <c r="P265" t="s">
        <v>509</v>
      </c>
      <c r="Q265" t="str">
        <f t="shared" si="18"/>
        <v>Introduced</v>
      </c>
      <c r="R265" t="s">
        <v>507</v>
      </c>
      <c r="T265" t="s">
        <v>509</v>
      </c>
      <c r="U265" s="1">
        <v>44610</v>
      </c>
      <c r="V265" t="s">
        <v>507</v>
      </c>
      <c r="X265" t="s">
        <v>509</v>
      </c>
      <c r="Y265">
        <v>1</v>
      </c>
      <c r="Z265" t="s">
        <v>507</v>
      </c>
      <c r="AB265" t="s">
        <v>509</v>
      </c>
      <c r="AC265" t="str">
        <f>("Issuance of emergency order is restricted, Duration of emergency order is limited")</f>
        <v>Issuance of emergency order is restricted, Duration of emergency order is limited</v>
      </c>
      <c r="AD265" t="s">
        <v>507</v>
      </c>
      <c r="AF265" t="s">
        <v>509</v>
      </c>
      <c r="AG265">
        <v>0</v>
      </c>
      <c r="AO265">
        <v>0</v>
      </c>
    </row>
    <row r="266" spans="1:48" x14ac:dyDescent="0.35">
      <c r="A266" t="s">
        <v>475</v>
      </c>
      <c r="B266" t="s">
        <v>510</v>
      </c>
      <c r="C266" s="1">
        <v>44582</v>
      </c>
      <c r="D266" s="1">
        <v>44659</v>
      </c>
      <c r="E266">
        <v>1</v>
      </c>
      <c r="F266" t="s">
        <v>511</v>
      </c>
      <c r="H266" t="s">
        <v>512</v>
      </c>
      <c r="I266" t="str">
        <f>("HB 4401")</f>
        <v>HB 4401</v>
      </c>
      <c r="J266" t="s">
        <v>511</v>
      </c>
      <c r="L266" t="s">
        <v>512</v>
      </c>
      <c r="M266" s="1">
        <v>44582</v>
      </c>
      <c r="N266" t="s">
        <v>511</v>
      </c>
      <c r="P266" t="s">
        <v>512</v>
      </c>
      <c r="Q266" t="str">
        <f t="shared" si="18"/>
        <v>Introduced</v>
      </c>
      <c r="R266" t="s">
        <v>511</v>
      </c>
      <c r="T266" t="s">
        <v>512</v>
      </c>
      <c r="U266" s="1">
        <v>44602</v>
      </c>
      <c r="V266" t="s">
        <v>511</v>
      </c>
      <c r="X266" t="s">
        <v>512</v>
      </c>
      <c r="Y266">
        <v>1</v>
      </c>
      <c r="Z266" t="s">
        <v>511</v>
      </c>
      <c r="AB266" t="s">
        <v>512</v>
      </c>
      <c r="AC266" t="str">
        <f>("Issuance of emergency order is restricted")</f>
        <v>Issuance of emergency order is restricted</v>
      </c>
      <c r="AD266" t="s">
        <v>511</v>
      </c>
      <c r="AF266" t="s">
        <v>512</v>
      </c>
      <c r="AG266">
        <v>0</v>
      </c>
      <c r="AO266">
        <v>0</v>
      </c>
    </row>
    <row r="267" spans="1:48" x14ac:dyDescent="0.35">
      <c r="A267" t="s">
        <v>475</v>
      </c>
      <c r="B267" t="s">
        <v>513</v>
      </c>
      <c r="C267" s="1">
        <v>44582</v>
      </c>
      <c r="D267" s="1">
        <v>44659</v>
      </c>
      <c r="E267">
        <v>1</v>
      </c>
      <c r="F267" t="s">
        <v>514</v>
      </c>
      <c r="G267" t="s">
        <v>515</v>
      </c>
      <c r="H267" t="s">
        <v>516</v>
      </c>
      <c r="I267" t="str">
        <f>("HB 4529")</f>
        <v>HB 4529</v>
      </c>
      <c r="J267" t="s">
        <v>514</v>
      </c>
      <c r="L267" t="s">
        <v>516</v>
      </c>
      <c r="M267" s="1">
        <v>44582</v>
      </c>
      <c r="N267" t="s">
        <v>514</v>
      </c>
      <c r="P267" t="s">
        <v>516</v>
      </c>
      <c r="Q267" t="str">
        <f t="shared" si="18"/>
        <v>Introduced</v>
      </c>
      <c r="R267" t="s">
        <v>514</v>
      </c>
      <c r="T267" t="s">
        <v>516</v>
      </c>
      <c r="U267" s="1">
        <v>44614</v>
      </c>
      <c r="V267" t="s">
        <v>514</v>
      </c>
      <c r="X267" t="s">
        <v>516</v>
      </c>
      <c r="Y267">
        <v>1</v>
      </c>
      <c r="Z267" t="s">
        <v>514</v>
      </c>
      <c r="AB267" t="s">
        <v>516</v>
      </c>
      <c r="AC267" t="str">
        <f>("Issuance of emergency order is restricted")</f>
        <v>Issuance of emergency order is restricted</v>
      </c>
      <c r="AD267" t="s">
        <v>514</v>
      </c>
      <c r="AF267" t="s">
        <v>516</v>
      </c>
      <c r="AG267">
        <v>0</v>
      </c>
      <c r="AO267">
        <v>0</v>
      </c>
    </row>
    <row r="268" spans="1:48" x14ac:dyDescent="0.35">
      <c r="A268" t="s">
        <v>475</v>
      </c>
      <c r="B268" t="s">
        <v>517</v>
      </c>
      <c r="C268" s="1">
        <v>44582</v>
      </c>
      <c r="D268" s="1">
        <v>44659</v>
      </c>
      <c r="E268">
        <v>1</v>
      </c>
      <c r="F268" t="s">
        <v>518</v>
      </c>
      <c r="G268" t="s">
        <v>519</v>
      </c>
      <c r="H268" t="s">
        <v>520</v>
      </c>
      <c r="I268" t="str">
        <f>("HB 4698")</f>
        <v>HB 4698</v>
      </c>
      <c r="J268" t="s">
        <v>518</v>
      </c>
      <c r="L268" t="s">
        <v>520</v>
      </c>
      <c r="M268" s="1">
        <v>44582</v>
      </c>
      <c r="N268" t="s">
        <v>518</v>
      </c>
      <c r="P268" t="s">
        <v>520</v>
      </c>
      <c r="Q268" t="str">
        <f t="shared" si="18"/>
        <v>Introduced</v>
      </c>
      <c r="R268" t="s">
        <v>518</v>
      </c>
      <c r="T268" t="s">
        <v>520</v>
      </c>
      <c r="U268" s="1">
        <v>44608</v>
      </c>
      <c r="V268" t="s">
        <v>518</v>
      </c>
      <c r="X268" t="s">
        <v>520</v>
      </c>
      <c r="Y268">
        <v>1</v>
      </c>
      <c r="Z268" t="s">
        <v>518</v>
      </c>
      <c r="AB268" t="s">
        <v>520</v>
      </c>
      <c r="AC268" t="str">
        <f>("Scope of emergency order is restricted")</f>
        <v>Scope of emergency order is restricted</v>
      </c>
      <c r="AD268" t="s">
        <v>518</v>
      </c>
      <c r="AF268" t="s">
        <v>520</v>
      </c>
      <c r="AG268">
        <v>1</v>
      </c>
      <c r="AH268" t="s">
        <v>518</v>
      </c>
      <c r="AJ268" t="s">
        <v>520</v>
      </c>
      <c r="AK268" t="str">
        <f>("Scope of emergency order is restricted")</f>
        <v>Scope of emergency order is restricted</v>
      </c>
      <c r="AL268" t="s">
        <v>518</v>
      </c>
      <c r="AN268" t="s">
        <v>520</v>
      </c>
      <c r="AO268">
        <v>1</v>
      </c>
      <c r="AP268" t="s">
        <v>518</v>
      </c>
      <c r="AR268" t="s">
        <v>520</v>
      </c>
      <c r="AS268" t="str">
        <f>("Scope of emergency order is restricted")</f>
        <v>Scope of emergency order is restricted</v>
      </c>
      <c r="AT268" t="s">
        <v>518</v>
      </c>
      <c r="AV268" t="s">
        <v>520</v>
      </c>
    </row>
    <row r="269" spans="1:48" x14ac:dyDescent="0.35">
      <c r="A269" t="s">
        <v>475</v>
      </c>
      <c r="B269" t="s">
        <v>521</v>
      </c>
      <c r="C269" s="1">
        <v>44582</v>
      </c>
      <c r="D269" s="1">
        <v>44659</v>
      </c>
      <c r="E269">
        <v>1</v>
      </c>
      <c r="F269" t="s">
        <v>522</v>
      </c>
      <c r="H269" t="s">
        <v>523</v>
      </c>
      <c r="I269" t="str">
        <f>("SB 3888")</f>
        <v>SB 3888</v>
      </c>
      <c r="J269" t="s">
        <v>522</v>
      </c>
      <c r="L269" t="s">
        <v>523</v>
      </c>
      <c r="M269" s="1">
        <v>44582</v>
      </c>
      <c r="N269" t="s">
        <v>522</v>
      </c>
      <c r="P269" t="s">
        <v>523</v>
      </c>
      <c r="Q269" t="str">
        <f t="shared" si="18"/>
        <v>Introduced</v>
      </c>
      <c r="R269" t="s">
        <v>522</v>
      </c>
      <c r="T269" t="s">
        <v>523</v>
      </c>
      <c r="U269" s="1">
        <v>44628</v>
      </c>
      <c r="V269" t="s">
        <v>522</v>
      </c>
      <c r="X269" t="s">
        <v>523</v>
      </c>
      <c r="Y269">
        <v>1</v>
      </c>
      <c r="Z269" t="s">
        <v>522</v>
      </c>
      <c r="AB269" t="s">
        <v>523</v>
      </c>
      <c r="AC269" t="str">
        <f>("Issuance of emergency order is restricted")</f>
        <v>Issuance of emergency order is restricted</v>
      </c>
      <c r="AD269" t="s">
        <v>522</v>
      </c>
      <c r="AF269" t="s">
        <v>523</v>
      </c>
      <c r="AG269">
        <v>0</v>
      </c>
      <c r="AO269">
        <v>0</v>
      </c>
    </row>
    <row r="270" spans="1:48" x14ac:dyDescent="0.35">
      <c r="A270" t="s">
        <v>475</v>
      </c>
      <c r="B270" t="s">
        <v>506</v>
      </c>
      <c r="C270" s="1">
        <v>44660</v>
      </c>
      <c r="D270" s="1">
        <v>44701</v>
      </c>
      <c r="E270">
        <v>1</v>
      </c>
      <c r="F270" t="s">
        <v>507</v>
      </c>
      <c r="G270" t="s">
        <v>508</v>
      </c>
      <c r="H270" t="s">
        <v>509</v>
      </c>
      <c r="I270" t="str">
        <f>("HB 4440")</f>
        <v>HB 4440</v>
      </c>
      <c r="J270" t="s">
        <v>507</v>
      </c>
      <c r="L270" t="s">
        <v>509</v>
      </c>
      <c r="M270" s="1">
        <v>44582</v>
      </c>
      <c r="N270" t="s">
        <v>507</v>
      </c>
      <c r="P270" t="s">
        <v>509</v>
      </c>
      <c r="Q270" t="str">
        <f t="shared" ref="Q270:Q286" si="19">("Failed")</f>
        <v>Failed</v>
      </c>
      <c r="R270" t="s">
        <v>507</v>
      </c>
      <c r="T270" t="s">
        <v>509</v>
      </c>
      <c r="U270" s="1">
        <v>44610</v>
      </c>
      <c r="V270" t="s">
        <v>507</v>
      </c>
      <c r="X270" t="s">
        <v>509</v>
      </c>
      <c r="Y270">
        <v>1</v>
      </c>
      <c r="Z270" t="s">
        <v>507</v>
      </c>
      <c r="AB270" t="s">
        <v>509</v>
      </c>
      <c r="AC270" t="str">
        <f>("Issuance of emergency order is restricted, Duration of emergency order is limited")</f>
        <v>Issuance of emergency order is restricted, Duration of emergency order is limited</v>
      </c>
      <c r="AD270" t="s">
        <v>507</v>
      </c>
      <c r="AF270" t="s">
        <v>509</v>
      </c>
      <c r="AG270">
        <v>0</v>
      </c>
      <c r="AO270">
        <v>0</v>
      </c>
    </row>
    <row r="271" spans="1:48" x14ac:dyDescent="0.35">
      <c r="A271" t="s">
        <v>475</v>
      </c>
      <c r="B271" t="s">
        <v>510</v>
      </c>
      <c r="C271" s="1">
        <v>44660</v>
      </c>
      <c r="D271" s="1">
        <v>44701</v>
      </c>
      <c r="E271">
        <v>1</v>
      </c>
      <c r="F271" t="s">
        <v>511</v>
      </c>
      <c r="H271" t="s">
        <v>512</v>
      </c>
      <c r="I271" t="str">
        <f>("HB 4401")</f>
        <v>HB 4401</v>
      </c>
      <c r="J271" t="s">
        <v>511</v>
      </c>
      <c r="L271" t="s">
        <v>512</v>
      </c>
      <c r="M271" s="1">
        <v>44582</v>
      </c>
      <c r="N271" t="s">
        <v>511</v>
      </c>
      <c r="P271" t="s">
        <v>512</v>
      </c>
      <c r="Q271" t="str">
        <f t="shared" si="19"/>
        <v>Failed</v>
      </c>
      <c r="R271" t="s">
        <v>511</v>
      </c>
      <c r="T271" t="s">
        <v>512</v>
      </c>
      <c r="U271" s="1">
        <v>44602</v>
      </c>
      <c r="V271" t="s">
        <v>511</v>
      </c>
      <c r="X271" t="s">
        <v>512</v>
      </c>
      <c r="Y271">
        <v>1</v>
      </c>
      <c r="Z271" t="s">
        <v>511</v>
      </c>
      <c r="AB271" t="s">
        <v>512</v>
      </c>
      <c r="AC271" t="str">
        <f>("Issuance of emergency order is restricted")</f>
        <v>Issuance of emergency order is restricted</v>
      </c>
      <c r="AD271" t="s">
        <v>511</v>
      </c>
      <c r="AF271" t="s">
        <v>512</v>
      </c>
      <c r="AG271">
        <v>0</v>
      </c>
      <c r="AO271">
        <v>0</v>
      </c>
    </row>
    <row r="272" spans="1:48" x14ac:dyDescent="0.35">
      <c r="A272" t="s">
        <v>475</v>
      </c>
      <c r="B272" t="s">
        <v>513</v>
      </c>
      <c r="C272" s="1">
        <v>44660</v>
      </c>
      <c r="D272" s="1">
        <v>44701</v>
      </c>
      <c r="E272">
        <v>1</v>
      </c>
      <c r="F272" t="s">
        <v>514</v>
      </c>
      <c r="G272" t="s">
        <v>515</v>
      </c>
      <c r="H272" t="s">
        <v>516</v>
      </c>
      <c r="I272" t="str">
        <f>("HB 4529")</f>
        <v>HB 4529</v>
      </c>
      <c r="J272" t="s">
        <v>514</v>
      </c>
      <c r="L272" t="s">
        <v>516</v>
      </c>
      <c r="M272" s="1">
        <v>44582</v>
      </c>
      <c r="N272" t="s">
        <v>514</v>
      </c>
      <c r="P272" t="s">
        <v>516</v>
      </c>
      <c r="Q272" t="str">
        <f t="shared" si="19"/>
        <v>Failed</v>
      </c>
      <c r="R272" t="s">
        <v>514</v>
      </c>
      <c r="T272" t="s">
        <v>516</v>
      </c>
      <c r="U272" s="1">
        <v>44614</v>
      </c>
      <c r="V272" t="s">
        <v>514</v>
      </c>
      <c r="X272" t="s">
        <v>516</v>
      </c>
      <c r="Y272">
        <v>1</v>
      </c>
      <c r="Z272" t="s">
        <v>514</v>
      </c>
      <c r="AB272" t="s">
        <v>516</v>
      </c>
      <c r="AC272" t="str">
        <f>("Issuance of emergency order is restricted")</f>
        <v>Issuance of emergency order is restricted</v>
      </c>
      <c r="AD272" t="s">
        <v>514</v>
      </c>
      <c r="AF272" t="s">
        <v>516</v>
      </c>
      <c r="AG272">
        <v>0</v>
      </c>
      <c r="AO272">
        <v>0</v>
      </c>
    </row>
    <row r="273" spans="1:48" x14ac:dyDescent="0.35">
      <c r="A273" t="s">
        <v>475</v>
      </c>
      <c r="B273" t="s">
        <v>517</v>
      </c>
      <c r="C273" s="1">
        <v>44660</v>
      </c>
      <c r="D273" s="1">
        <v>44701</v>
      </c>
      <c r="E273">
        <v>1</v>
      </c>
      <c r="F273" t="s">
        <v>518</v>
      </c>
      <c r="G273" t="s">
        <v>519</v>
      </c>
      <c r="H273" t="s">
        <v>520</v>
      </c>
      <c r="I273" t="str">
        <f>("HB 4698")</f>
        <v>HB 4698</v>
      </c>
      <c r="J273" t="s">
        <v>518</v>
      </c>
      <c r="L273" t="s">
        <v>520</v>
      </c>
      <c r="M273" s="1">
        <v>44582</v>
      </c>
      <c r="N273" t="s">
        <v>518</v>
      </c>
      <c r="P273" t="s">
        <v>520</v>
      </c>
      <c r="Q273" t="str">
        <f t="shared" si="19"/>
        <v>Failed</v>
      </c>
      <c r="R273" t="s">
        <v>518</v>
      </c>
      <c r="T273" t="s">
        <v>520</v>
      </c>
      <c r="U273" s="1">
        <v>44608</v>
      </c>
      <c r="V273" t="s">
        <v>518</v>
      </c>
      <c r="X273" t="s">
        <v>520</v>
      </c>
      <c r="Y273">
        <v>1</v>
      </c>
      <c r="Z273" t="s">
        <v>518</v>
      </c>
      <c r="AB273" t="s">
        <v>520</v>
      </c>
      <c r="AC273" t="str">
        <f>("Scope of emergency order is restricted")</f>
        <v>Scope of emergency order is restricted</v>
      </c>
      <c r="AD273" t="s">
        <v>518</v>
      </c>
      <c r="AF273" t="s">
        <v>520</v>
      </c>
      <c r="AG273">
        <v>1</v>
      </c>
      <c r="AH273" t="s">
        <v>518</v>
      </c>
      <c r="AJ273" t="s">
        <v>520</v>
      </c>
      <c r="AK273" t="str">
        <f>("Scope of emergency order is restricted")</f>
        <v>Scope of emergency order is restricted</v>
      </c>
      <c r="AL273" t="s">
        <v>518</v>
      </c>
      <c r="AN273" t="s">
        <v>520</v>
      </c>
      <c r="AO273">
        <v>1</v>
      </c>
      <c r="AP273" t="s">
        <v>518</v>
      </c>
      <c r="AR273" t="s">
        <v>520</v>
      </c>
      <c r="AS273" t="str">
        <f>("Scope of emergency order is restricted")</f>
        <v>Scope of emergency order is restricted</v>
      </c>
      <c r="AT273" t="s">
        <v>518</v>
      </c>
      <c r="AV273" t="s">
        <v>520</v>
      </c>
    </row>
    <row r="274" spans="1:48" x14ac:dyDescent="0.35">
      <c r="A274" t="s">
        <v>475</v>
      </c>
      <c r="B274" t="s">
        <v>521</v>
      </c>
      <c r="C274" s="1">
        <v>44660</v>
      </c>
      <c r="D274" s="1">
        <v>44701</v>
      </c>
      <c r="E274">
        <v>1</v>
      </c>
      <c r="F274" t="s">
        <v>522</v>
      </c>
      <c r="H274" t="s">
        <v>523</v>
      </c>
      <c r="I274" t="str">
        <f>("SB 3888")</f>
        <v>SB 3888</v>
      </c>
      <c r="J274" t="s">
        <v>522</v>
      </c>
      <c r="L274" t="s">
        <v>523</v>
      </c>
      <c r="M274" s="1">
        <v>44582</v>
      </c>
      <c r="N274" t="s">
        <v>522</v>
      </c>
      <c r="P274" t="s">
        <v>523</v>
      </c>
      <c r="Q274" t="str">
        <f t="shared" si="19"/>
        <v>Failed</v>
      </c>
      <c r="R274" t="s">
        <v>522</v>
      </c>
      <c r="T274" t="s">
        <v>523</v>
      </c>
      <c r="U274" s="1">
        <v>44628</v>
      </c>
      <c r="V274" t="s">
        <v>522</v>
      </c>
      <c r="X274" t="s">
        <v>523</v>
      </c>
      <c r="Y274">
        <v>1</v>
      </c>
      <c r="Z274" t="s">
        <v>522</v>
      </c>
      <c r="AB274" t="s">
        <v>523</v>
      </c>
      <c r="AC274" t="str">
        <f>("Issuance of emergency order is restricted")</f>
        <v>Issuance of emergency order is restricted</v>
      </c>
      <c r="AD274" t="s">
        <v>522</v>
      </c>
      <c r="AF274" t="s">
        <v>523</v>
      </c>
      <c r="AG274">
        <v>0</v>
      </c>
      <c r="AO274">
        <v>0</v>
      </c>
    </row>
    <row r="275" spans="1:48" x14ac:dyDescent="0.35">
      <c r="A275" t="s">
        <v>475</v>
      </c>
      <c r="B275" t="s">
        <v>479</v>
      </c>
      <c r="C275" s="1">
        <v>44660</v>
      </c>
      <c r="D275" s="1">
        <v>44701</v>
      </c>
      <c r="E275">
        <v>1</v>
      </c>
      <c r="F275" t="s">
        <v>479</v>
      </c>
      <c r="H275" t="s">
        <v>524</v>
      </c>
      <c r="I275" t="str">
        <f>("SB 103")</f>
        <v>SB 103</v>
      </c>
      <c r="J275" t="s">
        <v>479</v>
      </c>
      <c r="L275" t="s">
        <v>524</v>
      </c>
      <c r="M275" s="1">
        <v>44230</v>
      </c>
      <c r="N275" t="s">
        <v>479</v>
      </c>
      <c r="P275" t="s">
        <v>524</v>
      </c>
      <c r="Q275" t="str">
        <f t="shared" si="19"/>
        <v>Failed</v>
      </c>
      <c r="R275" t="s">
        <v>479</v>
      </c>
      <c r="T275" t="s">
        <v>524</v>
      </c>
      <c r="U275" s="1">
        <v>44449</v>
      </c>
      <c r="V275" t="s">
        <v>479</v>
      </c>
      <c r="X275" t="s">
        <v>524</v>
      </c>
      <c r="Y275">
        <v>1</v>
      </c>
      <c r="Z275" t="s">
        <v>479</v>
      </c>
      <c r="AB275" t="s">
        <v>524</v>
      </c>
      <c r="AC275" t="str">
        <f>("Issuance of emergency order is restricted, Duration of emergency order is limited, Termination by legislature")</f>
        <v>Issuance of emergency order is restricted, Duration of emergency order is limited, Termination by legislature</v>
      </c>
      <c r="AD275" t="s">
        <v>479</v>
      </c>
      <c r="AF275" t="s">
        <v>524</v>
      </c>
      <c r="AG275">
        <v>0</v>
      </c>
      <c r="AO275">
        <v>0</v>
      </c>
    </row>
    <row r="276" spans="1:48" x14ac:dyDescent="0.35">
      <c r="A276" t="s">
        <v>475</v>
      </c>
      <c r="B276" t="s">
        <v>502</v>
      </c>
      <c r="C276" s="1">
        <v>44660</v>
      </c>
      <c r="D276" s="1">
        <v>44701</v>
      </c>
      <c r="E276">
        <v>1</v>
      </c>
      <c r="F276" t="s">
        <v>502</v>
      </c>
      <c r="H276" t="s">
        <v>525</v>
      </c>
      <c r="I276" t="str">
        <f>("SB 2218")</f>
        <v>SB 2218</v>
      </c>
      <c r="J276" t="s">
        <v>502</v>
      </c>
      <c r="L276" t="s">
        <v>525</v>
      </c>
      <c r="M276" s="1">
        <v>44253</v>
      </c>
      <c r="N276" t="s">
        <v>502</v>
      </c>
      <c r="P276" t="s">
        <v>525</v>
      </c>
      <c r="Q276" t="str">
        <f t="shared" si="19"/>
        <v>Failed</v>
      </c>
      <c r="R276" t="s">
        <v>502</v>
      </c>
      <c r="T276" t="s">
        <v>525</v>
      </c>
      <c r="U276" s="1">
        <v>44302</v>
      </c>
      <c r="V276" t="s">
        <v>502</v>
      </c>
      <c r="X276" t="s">
        <v>525</v>
      </c>
      <c r="Y276">
        <v>1</v>
      </c>
      <c r="Z276" t="s">
        <v>502</v>
      </c>
      <c r="AB276" t="s">
        <v>525</v>
      </c>
      <c r="AC276" t="str">
        <f>("Duration of emergency order is limited, Scope of emergency order is restricted, Termination by legislature")</f>
        <v>Duration of emergency order is limited, Scope of emergency order is restricted, Termination by legislature</v>
      </c>
      <c r="AD276" t="s">
        <v>502</v>
      </c>
      <c r="AF276" t="s">
        <v>525</v>
      </c>
      <c r="AG276">
        <v>0</v>
      </c>
      <c r="AO276">
        <v>0</v>
      </c>
    </row>
    <row r="277" spans="1:48" x14ac:dyDescent="0.35">
      <c r="A277" t="s">
        <v>475</v>
      </c>
      <c r="B277" t="s">
        <v>476</v>
      </c>
      <c r="C277" s="1">
        <v>44660</v>
      </c>
      <c r="D277" s="1">
        <v>44701</v>
      </c>
      <c r="E277">
        <v>1</v>
      </c>
      <c r="F277" t="s">
        <v>476</v>
      </c>
      <c r="G277" t="s">
        <v>477</v>
      </c>
      <c r="H277" t="s">
        <v>526</v>
      </c>
      <c r="I277" t="str">
        <f>("HB 210")</f>
        <v>HB 210</v>
      </c>
      <c r="J277" t="s">
        <v>476</v>
      </c>
      <c r="L277" t="s">
        <v>526</v>
      </c>
      <c r="M277" s="1">
        <v>44216</v>
      </c>
      <c r="N277" t="s">
        <v>476</v>
      </c>
      <c r="P277" t="s">
        <v>526</v>
      </c>
      <c r="Q277" t="str">
        <f t="shared" si="19"/>
        <v>Failed</v>
      </c>
      <c r="R277" t="s">
        <v>476</v>
      </c>
      <c r="T277" t="s">
        <v>526</v>
      </c>
      <c r="U277" s="1">
        <v>44602</v>
      </c>
      <c r="V277" t="s">
        <v>476</v>
      </c>
      <c r="X277" t="s">
        <v>526</v>
      </c>
      <c r="Y277">
        <v>1</v>
      </c>
      <c r="Z277" t="s">
        <v>476</v>
      </c>
      <c r="AB277" t="s">
        <v>526</v>
      </c>
      <c r="AC277" t="str">
        <f>("Issuance of emergency order is restricted")</f>
        <v>Issuance of emergency order is restricted</v>
      </c>
      <c r="AD277" t="s">
        <v>476</v>
      </c>
      <c r="AF277" t="s">
        <v>526</v>
      </c>
      <c r="AG277">
        <v>0</v>
      </c>
      <c r="AO277">
        <v>0</v>
      </c>
    </row>
    <row r="278" spans="1:48" x14ac:dyDescent="0.35">
      <c r="A278" t="s">
        <v>475</v>
      </c>
      <c r="B278" t="s">
        <v>481</v>
      </c>
      <c r="C278" s="1">
        <v>44660</v>
      </c>
      <c r="D278" s="1">
        <v>44701</v>
      </c>
      <c r="E278">
        <v>1</v>
      </c>
      <c r="F278" t="s">
        <v>481</v>
      </c>
      <c r="G278" t="s">
        <v>482</v>
      </c>
      <c r="H278" t="s">
        <v>527</v>
      </c>
      <c r="I278" t="str">
        <f>("HB 843")</f>
        <v>HB 843</v>
      </c>
      <c r="J278" t="s">
        <v>481</v>
      </c>
      <c r="L278" t="s">
        <v>527</v>
      </c>
      <c r="M278" s="1">
        <v>44237</v>
      </c>
      <c r="N278" t="s">
        <v>481</v>
      </c>
      <c r="P278" t="s">
        <v>527</v>
      </c>
      <c r="Q278" t="str">
        <f t="shared" si="19"/>
        <v>Failed</v>
      </c>
      <c r="R278" t="s">
        <v>481</v>
      </c>
      <c r="T278" t="s">
        <v>527</v>
      </c>
      <c r="U278" s="1">
        <v>44610</v>
      </c>
      <c r="V278" t="s">
        <v>481</v>
      </c>
      <c r="X278" t="s">
        <v>527</v>
      </c>
      <c r="Y278">
        <v>1</v>
      </c>
      <c r="Z278" t="s">
        <v>481</v>
      </c>
      <c r="AB278" t="s">
        <v>527</v>
      </c>
      <c r="AC278" t="str">
        <f>("Issuance of emergency order is restricted, Duration of emergency order is limited, Termination by legislature")</f>
        <v>Issuance of emergency order is restricted, Duration of emergency order is limited, Termination by legislature</v>
      </c>
      <c r="AD278" t="s">
        <v>481</v>
      </c>
      <c r="AF278" t="s">
        <v>527</v>
      </c>
      <c r="AG278">
        <v>0</v>
      </c>
      <c r="AO278">
        <v>0</v>
      </c>
    </row>
    <row r="279" spans="1:48" x14ac:dyDescent="0.35">
      <c r="A279" t="s">
        <v>475</v>
      </c>
      <c r="B279" t="s">
        <v>484</v>
      </c>
      <c r="C279" s="1">
        <v>44660</v>
      </c>
      <c r="D279" s="1">
        <v>44701</v>
      </c>
      <c r="E279">
        <v>1</v>
      </c>
      <c r="F279" t="s">
        <v>484</v>
      </c>
      <c r="G279" t="s">
        <v>485</v>
      </c>
      <c r="H279" t="s">
        <v>528</v>
      </c>
      <c r="I279" t="str">
        <f>("HB 1881")</f>
        <v>HB 1881</v>
      </c>
      <c r="J279" t="s">
        <v>484</v>
      </c>
      <c r="L279" t="s">
        <v>528</v>
      </c>
      <c r="M279" s="1">
        <v>44243</v>
      </c>
      <c r="N279" t="s">
        <v>484</v>
      </c>
      <c r="P279" t="s">
        <v>528</v>
      </c>
      <c r="Q279" t="str">
        <f t="shared" si="19"/>
        <v>Failed</v>
      </c>
      <c r="R279" t="s">
        <v>484</v>
      </c>
      <c r="T279" t="s">
        <v>528</v>
      </c>
      <c r="U279" s="1">
        <v>44602</v>
      </c>
      <c r="V279" t="s">
        <v>484</v>
      </c>
      <c r="X279" t="s">
        <v>528</v>
      </c>
      <c r="Y279">
        <v>1</v>
      </c>
      <c r="Z279" t="s">
        <v>484</v>
      </c>
      <c r="AB279" t="s">
        <v>528</v>
      </c>
      <c r="AC279" t="str">
        <f>("Issuance of emergency order is restricted, Scope of emergency order is restricted, Termination by legislature")</f>
        <v>Issuance of emergency order is restricted, Scope of emergency order is restricted, Termination by legislature</v>
      </c>
      <c r="AD279" t="s">
        <v>484</v>
      </c>
      <c r="AF279" t="s">
        <v>528</v>
      </c>
      <c r="AG279">
        <v>0</v>
      </c>
      <c r="AO279">
        <v>0</v>
      </c>
    </row>
    <row r="280" spans="1:48" x14ac:dyDescent="0.35">
      <c r="A280" t="s">
        <v>475</v>
      </c>
      <c r="B280" t="s">
        <v>487</v>
      </c>
      <c r="C280" s="1">
        <v>44660</v>
      </c>
      <c r="D280" s="1">
        <v>44701</v>
      </c>
      <c r="E280">
        <v>1</v>
      </c>
      <c r="F280" t="s">
        <v>487</v>
      </c>
      <c r="G280" t="s">
        <v>488</v>
      </c>
      <c r="H280" t="s">
        <v>529</v>
      </c>
      <c r="I280" t="str">
        <f>("HB 2474")</f>
        <v>HB 2474</v>
      </c>
      <c r="J280" t="s">
        <v>487</v>
      </c>
      <c r="L280" t="s">
        <v>529</v>
      </c>
      <c r="M280" s="1">
        <v>44244</v>
      </c>
      <c r="N280" t="s">
        <v>487</v>
      </c>
      <c r="P280" t="s">
        <v>529</v>
      </c>
      <c r="Q280" t="str">
        <f t="shared" si="19"/>
        <v>Failed</v>
      </c>
      <c r="R280" t="s">
        <v>487</v>
      </c>
      <c r="T280" t="s">
        <v>529</v>
      </c>
      <c r="U280" s="1">
        <v>44610</v>
      </c>
      <c r="V280" t="s">
        <v>487</v>
      </c>
      <c r="X280" t="s">
        <v>529</v>
      </c>
      <c r="Y280">
        <v>0</v>
      </c>
      <c r="AG280">
        <v>1</v>
      </c>
      <c r="AH280" t="s">
        <v>487</v>
      </c>
      <c r="AJ280" t="s">
        <v>529</v>
      </c>
      <c r="AK280" t="str">
        <f>("Scope of emergency order is restricted, Termination by another entity")</f>
        <v>Scope of emergency order is restricted, Termination by another entity</v>
      </c>
      <c r="AL280" t="s">
        <v>487</v>
      </c>
      <c r="AN280" t="s">
        <v>529</v>
      </c>
      <c r="AO280">
        <v>0</v>
      </c>
    </row>
    <row r="281" spans="1:48" x14ac:dyDescent="0.35">
      <c r="A281" t="s">
        <v>475</v>
      </c>
      <c r="B281" t="s">
        <v>490</v>
      </c>
      <c r="C281" s="1">
        <v>44660</v>
      </c>
      <c r="D281" s="1">
        <v>44701</v>
      </c>
      <c r="E281">
        <v>1</v>
      </c>
      <c r="F281" t="s">
        <v>490</v>
      </c>
      <c r="G281">
        <v>1</v>
      </c>
      <c r="H281" t="s">
        <v>530</v>
      </c>
      <c r="I281" t="str">
        <f>("HB 2915")</f>
        <v>HB 2915</v>
      </c>
      <c r="J281" t="s">
        <v>490</v>
      </c>
      <c r="L281" t="s">
        <v>530</v>
      </c>
      <c r="M281" s="1">
        <v>44245</v>
      </c>
      <c r="N281" t="s">
        <v>490</v>
      </c>
      <c r="P281" t="s">
        <v>530</v>
      </c>
      <c r="Q281" t="str">
        <f t="shared" si="19"/>
        <v>Failed</v>
      </c>
      <c r="R281" t="s">
        <v>490</v>
      </c>
      <c r="T281" t="s">
        <v>530</v>
      </c>
      <c r="U281" s="1">
        <v>44602</v>
      </c>
      <c r="V281" t="s">
        <v>490</v>
      </c>
      <c r="X281" t="s">
        <v>530</v>
      </c>
      <c r="Y281">
        <v>1</v>
      </c>
      <c r="Z281" t="s">
        <v>490</v>
      </c>
      <c r="AB281" t="s">
        <v>530</v>
      </c>
      <c r="AC281" t="str">
        <f>("Issuance of emergency order is restricted")</f>
        <v>Issuance of emergency order is restricted</v>
      </c>
      <c r="AD281" t="s">
        <v>490</v>
      </c>
      <c r="AF281" t="s">
        <v>530</v>
      </c>
      <c r="AG281">
        <v>0</v>
      </c>
      <c r="AO281">
        <v>0</v>
      </c>
    </row>
    <row r="282" spans="1:48" x14ac:dyDescent="0.35">
      <c r="A282" t="s">
        <v>475</v>
      </c>
      <c r="B282" t="s">
        <v>492</v>
      </c>
      <c r="C282" s="1">
        <v>44660</v>
      </c>
      <c r="D282" s="1">
        <v>44701</v>
      </c>
      <c r="E282">
        <v>1</v>
      </c>
      <c r="F282" t="s">
        <v>492</v>
      </c>
      <c r="H282" t="s">
        <v>531</v>
      </c>
      <c r="I282" t="str">
        <f>("HB 2932")</f>
        <v>HB 2932</v>
      </c>
      <c r="J282" t="s">
        <v>492</v>
      </c>
      <c r="L282" t="s">
        <v>531</v>
      </c>
      <c r="M282" s="1">
        <v>44245</v>
      </c>
      <c r="N282" t="s">
        <v>492</v>
      </c>
      <c r="P282" t="s">
        <v>531</v>
      </c>
      <c r="Q282" t="str">
        <f t="shared" si="19"/>
        <v>Failed</v>
      </c>
      <c r="R282" t="s">
        <v>492</v>
      </c>
      <c r="T282" t="s">
        <v>531</v>
      </c>
      <c r="U282" s="1">
        <v>44602</v>
      </c>
      <c r="V282" t="s">
        <v>492</v>
      </c>
      <c r="X282" t="s">
        <v>531</v>
      </c>
      <c r="Y282">
        <v>1</v>
      </c>
      <c r="Z282" t="s">
        <v>492</v>
      </c>
      <c r="AB282" t="s">
        <v>531</v>
      </c>
      <c r="AC282" t="str">
        <f>("Issuance of emergency order is restricted, Duration of emergency order is limited, Termination by legislature")</f>
        <v>Issuance of emergency order is restricted, Duration of emergency order is limited, Termination by legislature</v>
      </c>
      <c r="AD282" t="s">
        <v>492</v>
      </c>
      <c r="AF282" t="s">
        <v>531</v>
      </c>
      <c r="AG282">
        <v>0</v>
      </c>
      <c r="AO282">
        <v>0</v>
      </c>
    </row>
    <row r="283" spans="1:48" x14ac:dyDescent="0.35">
      <c r="A283" t="s">
        <v>475</v>
      </c>
      <c r="B283" t="s">
        <v>494</v>
      </c>
      <c r="C283" s="1">
        <v>44660</v>
      </c>
      <c r="D283" s="1">
        <v>44701</v>
      </c>
      <c r="E283">
        <v>1</v>
      </c>
      <c r="F283" t="s">
        <v>494</v>
      </c>
      <c r="H283" t="s">
        <v>532</v>
      </c>
      <c r="I283" t="str">
        <f>("HB 3009")</f>
        <v>HB 3009</v>
      </c>
      <c r="J283" t="s">
        <v>494</v>
      </c>
      <c r="L283" t="s">
        <v>532</v>
      </c>
      <c r="M283" s="1">
        <v>44245</v>
      </c>
      <c r="N283" t="s">
        <v>494</v>
      </c>
      <c r="P283" t="s">
        <v>532</v>
      </c>
      <c r="Q283" t="str">
        <f t="shared" si="19"/>
        <v>Failed</v>
      </c>
      <c r="R283" t="s">
        <v>494</v>
      </c>
      <c r="T283" t="s">
        <v>532</v>
      </c>
      <c r="U283" s="1">
        <v>44602</v>
      </c>
      <c r="V283" t="s">
        <v>494</v>
      </c>
      <c r="X283" t="s">
        <v>532</v>
      </c>
      <c r="Y283">
        <v>1</v>
      </c>
      <c r="Z283" t="s">
        <v>494</v>
      </c>
      <c r="AB283" t="s">
        <v>532</v>
      </c>
      <c r="AC283" t="str">
        <f>("Scope of emergency order is restricted")</f>
        <v>Scope of emergency order is restricted</v>
      </c>
      <c r="AD283" t="s">
        <v>494</v>
      </c>
      <c r="AF283" t="s">
        <v>532</v>
      </c>
      <c r="AG283">
        <v>0</v>
      </c>
      <c r="AO283">
        <v>0</v>
      </c>
    </row>
    <row r="284" spans="1:48" x14ac:dyDescent="0.35">
      <c r="A284" t="s">
        <v>475</v>
      </c>
      <c r="B284" t="s">
        <v>496</v>
      </c>
      <c r="C284" s="1">
        <v>44660</v>
      </c>
      <c r="D284" s="1">
        <v>44701</v>
      </c>
      <c r="E284">
        <v>1</v>
      </c>
      <c r="F284" t="s">
        <v>496</v>
      </c>
      <c r="G284" t="s">
        <v>497</v>
      </c>
      <c r="H284" t="s">
        <v>533</v>
      </c>
      <c r="I284" t="str">
        <f>("HB 3010")</f>
        <v>HB 3010</v>
      </c>
      <c r="J284" t="s">
        <v>496</v>
      </c>
      <c r="L284" t="s">
        <v>533</v>
      </c>
      <c r="M284" s="1">
        <v>44245</v>
      </c>
      <c r="N284" t="s">
        <v>496</v>
      </c>
      <c r="P284" t="s">
        <v>533</v>
      </c>
      <c r="Q284" t="str">
        <f t="shared" si="19"/>
        <v>Failed</v>
      </c>
      <c r="R284" t="s">
        <v>496</v>
      </c>
      <c r="T284" t="s">
        <v>533</v>
      </c>
      <c r="U284" s="1">
        <v>44282</v>
      </c>
      <c r="V284" t="s">
        <v>496</v>
      </c>
      <c r="X284" t="s">
        <v>533</v>
      </c>
      <c r="Y284">
        <v>1</v>
      </c>
      <c r="Z284" t="s">
        <v>496</v>
      </c>
      <c r="AB284" t="s">
        <v>533</v>
      </c>
      <c r="AC284" t="str">
        <f>("Scope of emergency order is restricted")</f>
        <v>Scope of emergency order is restricted</v>
      </c>
      <c r="AD284" t="s">
        <v>496</v>
      </c>
      <c r="AF284" t="s">
        <v>533</v>
      </c>
      <c r="AG284">
        <v>1</v>
      </c>
      <c r="AH284" t="s">
        <v>496</v>
      </c>
      <c r="AJ284" t="s">
        <v>533</v>
      </c>
      <c r="AK284" t="str">
        <f>("Scope of emergency order is restricted")</f>
        <v>Scope of emergency order is restricted</v>
      </c>
      <c r="AL284" t="s">
        <v>496</v>
      </c>
      <c r="AN284" t="s">
        <v>533</v>
      </c>
      <c r="AO284">
        <v>0</v>
      </c>
    </row>
    <row r="285" spans="1:48" x14ac:dyDescent="0.35">
      <c r="A285" t="s">
        <v>475</v>
      </c>
      <c r="B285" t="s">
        <v>499</v>
      </c>
      <c r="C285" s="1">
        <v>44660</v>
      </c>
      <c r="D285" s="1">
        <v>44701</v>
      </c>
      <c r="E285">
        <v>1</v>
      </c>
      <c r="F285" t="s">
        <v>499</v>
      </c>
      <c r="G285" t="s">
        <v>500</v>
      </c>
      <c r="H285" t="s">
        <v>534</v>
      </c>
      <c r="I285" t="str">
        <f>("HB 3042")</f>
        <v>HB 3042</v>
      </c>
      <c r="J285" t="s">
        <v>499</v>
      </c>
      <c r="L285" t="s">
        <v>534</v>
      </c>
      <c r="M285" s="1">
        <v>44245</v>
      </c>
      <c r="N285" t="s">
        <v>499</v>
      </c>
      <c r="P285" t="s">
        <v>534</v>
      </c>
      <c r="Q285" t="str">
        <f t="shared" si="19"/>
        <v>Failed</v>
      </c>
      <c r="R285" t="s">
        <v>499</v>
      </c>
      <c r="T285" t="s">
        <v>534</v>
      </c>
      <c r="U285" s="1">
        <v>44602</v>
      </c>
      <c r="V285" t="s">
        <v>499</v>
      </c>
      <c r="X285" t="s">
        <v>534</v>
      </c>
      <c r="Y285">
        <v>1</v>
      </c>
      <c r="Z285" t="s">
        <v>499</v>
      </c>
      <c r="AB285" t="s">
        <v>534</v>
      </c>
      <c r="AC285" t="str">
        <f>("Scope of emergency order is restricted")</f>
        <v>Scope of emergency order is restricted</v>
      </c>
      <c r="AD285" t="s">
        <v>499</v>
      </c>
      <c r="AF285" t="s">
        <v>534</v>
      </c>
      <c r="AG285">
        <v>0</v>
      </c>
      <c r="AO285">
        <v>0</v>
      </c>
    </row>
    <row r="286" spans="1:48" x14ac:dyDescent="0.35">
      <c r="A286" t="s">
        <v>475</v>
      </c>
      <c r="B286" t="s">
        <v>504</v>
      </c>
      <c r="C286" s="1">
        <v>44660</v>
      </c>
      <c r="D286" s="1">
        <v>44701</v>
      </c>
      <c r="E286">
        <v>1</v>
      </c>
      <c r="F286" t="s">
        <v>504</v>
      </c>
      <c r="H286" t="s">
        <v>535</v>
      </c>
      <c r="I286" t="str">
        <f>("HB 4083")</f>
        <v>HB 4083</v>
      </c>
      <c r="J286" t="s">
        <v>504</v>
      </c>
      <c r="L286" t="s">
        <v>535</v>
      </c>
      <c r="M286" s="1">
        <v>44329</v>
      </c>
      <c r="N286" t="s">
        <v>504</v>
      </c>
      <c r="P286" t="s">
        <v>535</v>
      </c>
      <c r="Q286" t="str">
        <f t="shared" si="19"/>
        <v>Failed</v>
      </c>
      <c r="R286" t="s">
        <v>504</v>
      </c>
      <c r="T286" t="s">
        <v>535</v>
      </c>
      <c r="U286" s="1">
        <v>44610</v>
      </c>
      <c r="V286" t="s">
        <v>504</v>
      </c>
      <c r="X286" t="s">
        <v>535</v>
      </c>
      <c r="Y286">
        <v>1</v>
      </c>
      <c r="Z286" t="s">
        <v>504</v>
      </c>
      <c r="AB286" t="s">
        <v>535</v>
      </c>
      <c r="AC286" t="str">
        <f>("Scope of emergency order is restricted")</f>
        <v>Scope of emergency order is restricted</v>
      </c>
      <c r="AD286" t="s">
        <v>504</v>
      </c>
      <c r="AF286" t="s">
        <v>535</v>
      </c>
      <c r="AG286">
        <v>1</v>
      </c>
      <c r="AH286" t="s">
        <v>504</v>
      </c>
      <c r="AJ286" t="s">
        <v>535</v>
      </c>
      <c r="AK286" t="str">
        <f>("Scope of emergency order is restricted")</f>
        <v>Scope of emergency order is restricted</v>
      </c>
      <c r="AL286" t="s">
        <v>504</v>
      </c>
      <c r="AN286" t="s">
        <v>535</v>
      </c>
      <c r="AO286">
        <v>1</v>
      </c>
      <c r="AP286" t="s">
        <v>504</v>
      </c>
      <c r="AR286" t="s">
        <v>535</v>
      </c>
      <c r="AS286" t="str">
        <f>("Scope of emergency order is restricted")</f>
        <v>Scope of emergency order is restricted</v>
      </c>
      <c r="AT286" t="s">
        <v>504</v>
      </c>
      <c r="AV286" t="s">
        <v>535</v>
      </c>
    </row>
    <row r="287" spans="1:48" x14ac:dyDescent="0.35">
      <c r="A287" t="s">
        <v>536</v>
      </c>
      <c r="B287" t="s">
        <v>48</v>
      </c>
      <c r="C287" s="1">
        <v>44197</v>
      </c>
      <c r="D287" s="1">
        <v>44199</v>
      </c>
      <c r="E287">
        <v>0</v>
      </c>
      <c r="I287" t="str">
        <f>("")</f>
        <v/>
      </c>
    </row>
    <row r="288" spans="1:48" x14ac:dyDescent="0.35">
      <c r="A288" t="s">
        <v>536</v>
      </c>
      <c r="B288" t="s">
        <v>537</v>
      </c>
      <c r="C288" s="1">
        <v>44200</v>
      </c>
      <c r="D288" s="1">
        <v>44514</v>
      </c>
      <c r="E288">
        <v>1</v>
      </c>
      <c r="F288" t="s">
        <v>537</v>
      </c>
      <c r="H288" t="s">
        <v>538</v>
      </c>
      <c r="I288" t="str">
        <f>("SB 48")</f>
        <v>SB 48</v>
      </c>
      <c r="J288" t="s">
        <v>537</v>
      </c>
      <c r="L288" t="s">
        <v>538</v>
      </c>
      <c r="M288" s="1">
        <v>44200</v>
      </c>
      <c r="N288" t="s">
        <v>537</v>
      </c>
      <c r="P288" t="s">
        <v>538</v>
      </c>
      <c r="Q288" t="str">
        <f t="shared" ref="Q288:Q299" si="20">("Introduced")</f>
        <v>Introduced</v>
      </c>
      <c r="R288" t="s">
        <v>537</v>
      </c>
      <c r="T288" t="s">
        <v>538</v>
      </c>
      <c r="U288" s="1">
        <v>44221</v>
      </c>
      <c r="V288" t="s">
        <v>537</v>
      </c>
      <c r="X288" t="s">
        <v>538</v>
      </c>
      <c r="Y288">
        <v>0</v>
      </c>
      <c r="AC288" t="str">
        <f>("")</f>
        <v/>
      </c>
      <c r="AG288">
        <v>0</v>
      </c>
      <c r="AK288" t="str">
        <f>("")</f>
        <v/>
      </c>
      <c r="AO288">
        <v>1</v>
      </c>
      <c r="AP288" t="s">
        <v>537</v>
      </c>
      <c r="AR288" t="s">
        <v>538</v>
      </c>
      <c r="AS288" t="str">
        <f>("Issuance of emergency order is restricted, Scope of emergency order is restricted")</f>
        <v>Issuance of emergency order is restricted, Scope of emergency order is restricted</v>
      </c>
      <c r="AT288" t="s">
        <v>537</v>
      </c>
      <c r="AV288" t="s">
        <v>538</v>
      </c>
    </row>
    <row r="289" spans="1:48" x14ac:dyDescent="0.35">
      <c r="A289" t="s">
        <v>536</v>
      </c>
      <c r="B289" t="s">
        <v>539</v>
      </c>
      <c r="C289" s="1">
        <v>44200</v>
      </c>
      <c r="D289" s="1">
        <v>44235</v>
      </c>
      <c r="E289">
        <v>1</v>
      </c>
      <c r="F289" t="s">
        <v>539</v>
      </c>
      <c r="H289" t="s">
        <v>540</v>
      </c>
      <c r="I289" t="str">
        <f>("HB 1123")</f>
        <v>HB 1123</v>
      </c>
      <c r="J289" t="s">
        <v>539</v>
      </c>
      <c r="L289" t="s">
        <v>540</v>
      </c>
      <c r="M289" s="1">
        <v>44200</v>
      </c>
      <c r="N289" t="s">
        <v>539</v>
      </c>
      <c r="P289" t="s">
        <v>540</v>
      </c>
      <c r="Q289" t="str">
        <f t="shared" si="20"/>
        <v>Introduced</v>
      </c>
      <c r="R289" t="s">
        <v>539</v>
      </c>
      <c r="T289" t="s">
        <v>540</v>
      </c>
      <c r="U289" s="1">
        <v>44235</v>
      </c>
      <c r="V289" t="s">
        <v>539</v>
      </c>
      <c r="X289" t="s">
        <v>540</v>
      </c>
      <c r="Y289">
        <v>1</v>
      </c>
      <c r="Z289" t="s">
        <v>539</v>
      </c>
      <c r="AB289" t="s">
        <v>540</v>
      </c>
      <c r="AC289" t="str">
        <f>("Duration of emergency order is limited")</f>
        <v>Duration of emergency order is limited</v>
      </c>
      <c r="AD289" t="s">
        <v>539</v>
      </c>
      <c r="AF289" t="s">
        <v>540</v>
      </c>
      <c r="AG289">
        <v>0</v>
      </c>
      <c r="AO289">
        <v>0</v>
      </c>
    </row>
    <row r="290" spans="1:48" x14ac:dyDescent="0.35">
      <c r="A290" t="s">
        <v>536</v>
      </c>
      <c r="B290" t="s">
        <v>541</v>
      </c>
      <c r="C290" s="1">
        <v>44203</v>
      </c>
      <c r="D290" s="1">
        <v>44234</v>
      </c>
      <c r="E290">
        <v>1</v>
      </c>
      <c r="F290" t="s">
        <v>541</v>
      </c>
      <c r="H290" t="s">
        <v>542</v>
      </c>
      <c r="I290" t="str">
        <f>("SB 5")</f>
        <v>SB 5</v>
      </c>
      <c r="J290" t="s">
        <v>541</v>
      </c>
      <c r="L290" t="s">
        <v>542</v>
      </c>
      <c r="M290" s="1">
        <v>44203</v>
      </c>
      <c r="N290" t="s">
        <v>541</v>
      </c>
      <c r="P290" t="s">
        <v>542</v>
      </c>
      <c r="Q290" t="str">
        <f t="shared" si="20"/>
        <v>Introduced</v>
      </c>
      <c r="R290" t="s">
        <v>541</v>
      </c>
      <c r="T290" t="s">
        <v>542</v>
      </c>
      <c r="U290" s="1">
        <v>44229</v>
      </c>
      <c r="V290" t="s">
        <v>541</v>
      </c>
      <c r="X290" t="s">
        <v>542</v>
      </c>
      <c r="Y290">
        <v>0</v>
      </c>
      <c r="AG290">
        <v>0</v>
      </c>
      <c r="AO290">
        <v>1</v>
      </c>
      <c r="AP290" t="s">
        <v>541</v>
      </c>
      <c r="AR290" t="s">
        <v>542</v>
      </c>
      <c r="AS290" t="str">
        <f>("Scope of emergency order is restricted")</f>
        <v>Scope of emergency order is restricted</v>
      </c>
      <c r="AT290" t="s">
        <v>541</v>
      </c>
      <c r="AV290" t="s">
        <v>542</v>
      </c>
    </row>
    <row r="291" spans="1:48" x14ac:dyDescent="0.35">
      <c r="A291" t="s">
        <v>536</v>
      </c>
      <c r="B291" t="s">
        <v>543</v>
      </c>
      <c r="C291" s="1">
        <v>44203</v>
      </c>
      <c r="D291" s="1">
        <v>44514</v>
      </c>
      <c r="E291">
        <v>1</v>
      </c>
      <c r="F291" t="s">
        <v>543</v>
      </c>
      <c r="H291" t="s">
        <v>544</v>
      </c>
      <c r="I291" t="str">
        <f>("HB 1121")</f>
        <v>HB 1121</v>
      </c>
      <c r="J291" t="s">
        <v>543</v>
      </c>
      <c r="L291" t="s">
        <v>544</v>
      </c>
      <c r="M291" s="1">
        <v>44203</v>
      </c>
      <c r="N291" t="s">
        <v>543</v>
      </c>
      <c r="P291" t="s">
        <v>544</v>
      </c>
      <c r="Q291" t="str">
        <f t="shared" si="20"/>
        <v>Introduced</v>
      </c>
      <c r="R291" t="s">
        <v>543</v>
      </c>
      <c r="T291" t="s">
        <v>544</v>
      </c>
      <c r="U291" s="1">
        <v>44203</v>
      </c>
      <c r="V291" t="s">
        <v>543</v>
      </c>
      <c r="X291" t="s">
        <v>544</v>
      </c>
      <c r="Y291">
        <v>1</v>
      </c>
      <c r="Z291" t="s">
        <v>543</v>
      </c>
      <c r="AB291" t="s">
        <v>544</v>
      </c>
      <c r="AC291" t="str">
        <f>("Duration of emergency order is limited, Scope of emergency order is restricted")</f>
        <v>Duration of emergency order is limited, Scope of emergency order is restricted</v>
      </c>
      <c r="AD291" t="s">
        <v>543</v>
      </c>
      <c r="AF291" t="s">
        <v>544</v>
      </c>
      <c r="AG291">
        <v>0</v>
      </c>
      <c r="AO291">
        <v>1</v>
      </c>
      <c r="AP291" t="s">
        <v>543</v>
      </c>
      <c r="AR291" t="s">
        <v>544</v>
      </c>
      <c r="AS291" t="str">
        <f>("Scope of emergency order is restricted")</f>
        <v>Scope of emergency order is restricted</v>
      </c>
      <c r="AT291" t="s">
        <v>543</v>
      </c>
      <c r="AV291" t="s">
        <v>544</v>
      </c>
    </row>
    <row r="292" spans="1:48" x14ac:dyDescent="0.35">
      <c r="A292" t="s">
        <v>536</v>
      </c>
      <c r="B292" t="s">
        <v>545</v>
      </c>
      <c r="C292" s="1">
        <v>44207</v>
      </c>
      <c r="D292" s="1">
        <v>44228</v>
      </c>
      <c r="E292">
        <v>1</v>
      </c>
      <c r="F292" t="s">
        <v>545</v>
      </c>
      <c r="H292" t="s">
        <v>546</v>
      </c>
      <c r="I292" t="str">
        <f>("SB 263")</f>
        <v>SB 263</v>
      </c>
      <c r="J292" t="s">
        <v>545</v>
      </c>
      <c r="L292" t="s">
        <v>546</v>
      </c>
      <c r="M292" s="1">
        <v>44207</v>
      </c>
      <c r="N292" t="s">
        <v>545</v>
      </c>
      <c r="P292" t="s">
        <v>546</v>
      </c>
      <c r="Q292" t="str">
        <f t="shared" si="20"/>
        <v>Introduced</v>
      </c>
      <c r="R292" t="s">
        <v>545</v>
      </c>
      <c r="T292" t="s">
        <v>546</v>
      </c>
      <c r="U292" s="1">
        <v>44228</v>
      </c>
      <c r="V292" t="s">
        <v>545</v>
      </c>
      <c r="X292" t="s">
        <v>546</v>
      </c>
      <c r="Y292">
        <v>1</v>
      </c>
      <c r="Z292" t="s">
        <v>545</v>
      </c>
      <c r="AB292" t="s">
        <v>546</v>
      </c>
      <c r="AC292" t="str">
        <f>("Scope of emergency order is restricted")</f>
        <v>Scope of emergency order is restricted</v>
      </c>
      <c r="AD292" t="s">
        <v>545</v>
      </c>
      <c r="AF292" t="s">
        <v>546</v>
      </c>
      <c r="AG292">
        <v>1</v>
      </c>
      <c r="AH292" t="s">
        <v>545</v>
      </c>
      <c r="AJ292" t="s">
        <v>546</v>
      </c>
      <c r="AK292" t="str">
        <f>("Scope of emergency order is restricted")</f>
        <v>Scope of emergency order is restricted</v>
      </c>
      <c r="AL292" t="s">
        <v>545</v>
      </c>
      <c r="AN292" t="s">
        <v>546</v>
      </c>
      <c r="AO292">
        <v>1</v>
      </c>
      <c r="AP292" t="s">
        <v>545</v>
      </c>
      <c r="AR292" t="s">
        <v>546</v>
      </c>
      <c r="AS292" t="str">
        <f>("Scope of emergency order is restricted")</f>
        <v>Scope of emergency order is restricted</v>
      </c>
      <c r="AT292" t="s">
        <v>545</v>
      </c>
      <c r="AV292" t="s">
        <v>546</v>
      </c>
    </row>
    <row r="293" spans="1:48" x14ac:dyDescent="0.35">
      <c r="A293" t="s">
        <v>536</v>
      </c>
      <c r="B293" t="s">
        <v>547</v>
      </c>
      <c r="C293" s="1">
        <v>44207</v>
      </c>
      <c r="D293" s="1">
        <v>44514</v>
      </c>
      <c r="E293">
        <v>1</v>
      </c>
      <c r="F293" t="s">
        <v>547</v>
      </c>
      <c r="H293" t="s">
        <v>548</v>
      </c>
      <c r="I293" t="str">
        <f>("SB 256")</f>
        <v>SB 256</v>
      </c>
      <c r="J293" t="s">
        <v>547</v>
      </c>
      <c r="L293" t="s">
        <v>548</v>
      </c>
      <c r="M293" s="1">
        <v>44207</v>
      </c>
      <c r="N293" t="s">
        <v>547</v>
      </c>
      <c r="P293" t="s">
        <v>548</v>
      </c>
      <c r="Q293" t="str">
        <f t="shared" si="20"/>
        <v>Introduced</v>
      </c>
      <c r="R293" t="s">
        <v>547</v>
      </c>
      <c r="T293" t="s">
        <v>548</v>
      </c>
      <c r="U293" s="1">
        <v>44221</v>
      </c>
      <c r="V293" t="s">
        <v>547</v>
      </c>
      <c r="X293" t="s">
        <v>548</v>
      </c>
      <c r="Y293">
        <v>1</v>
      </c>
      <c r="Z293" t="s">
        <v>547</v>
      </c>
      <c r="AB293" t="s">
        <v>548</v>
      </c>
      <c r="AC293" t="str">
        <f>("Duration of emergency order is limited")</f>
        <v>Duration of emergency order is limited</v>
      </c>
      <c r="AD293" t="s">
        <v>547</v>
      </c>
      <c r="AF293" t="s">
        <v>548</v>
      </c>
      <c r="AG293">
        <v>1</v>
      </c>
      <c r="AH293" t="s">
        <v>547</v>
      </c>
      <c r="AJ293" t="s">
        <v>548</v>
      </c>
      <c r="AK293" t="str">
        <f>("Duration of emergency order is limited")</f>
        <v>Duration of emergency order is limited</v>
      </c>
      <c r="AL293" t="s">
        <v>547</v>
      </c>
      <c r="AN293" t="s">
        <v>548</v>
      </c>
      <c r="AO293">
        <v>0</v>
      </c>
    </row>
    <row r="294" spans="1:48" x14ac:dyDescent="0.35">
      <c r="A294" t="s">
        <v>536</v>
      </c>
      <c r="B294" t="s">
        <v>549</v>
      </c>
      <c r="C294" s="1">
        <v>44210</v>
      </c>
      <c r="D294" s="1">
        <v>44514</v>
      </c>
      <c r="E294">
        <v>1</v>
      </c>
      <c r="F294" t="s">
        <v>549</v>
      </c>
      <c r="H294" t="s">
        <v>550</v>
      </c>
      <c r="I294" t="str">
        <f>("HB 1412")</f>
        <v>HB 1412</v>
      </c>
      <c r="J294" t="s">
        <v>549</v>
      </c>
      <c r="L294" t="s">
        <v>550</v>
      </c>
      <c r="M294" s="1">
        <v>44210</v>
      </c>
      <c r="N294" t="s">
        <v>549</v>
      </c>
      <c r="P294" t="s">
        <v>550</v>
      </c>
      <c r="Q294" t="str">
        <f t="shared" si="20"/>
        <v>Introduced</v>
      </c>
      <c r="R294" t="s">
        <v>549</v>
      </c>
      <c r="T294" t="s">
        <v>550</v>
      </c>
      <c r="U294" s="1">
        <v>44210</v>
      </c>
      <c r="V294" t="s">
        <v>549</v>
      </c>
      <c r="X294" t="s">
        <v>550</v>
      </c>
      <c r="Y294">
        <v>1</v>
      </c>
      <c r="Z294" t="s">
        <v>549</v>
      </c>
      <c r="AB294" t="s">
        <v>550</v>
      </c>
      <c r="AC294" t="str">
        <f>("Scope of emergency order is restricted")</f>
        <v>Scope of emergency order is restricted</v>
      </c>
      <c r="AD294" t="s">
        <v>549</v>
      </c>
      <c r="AF294" t="s">
        <v>550</v>
      </c>
      <c r="AG294">
        <v>0</v>
      </c>
      <c r="AO294">
        <v>1</v>
      </c>
      <c r="AP294" t="s">
        <v>549</v>
      </c>
      <c r="AR294" t="s">
        <v>550</v>
      </c>
      <c r="AS294" t="str">
        <f>("Scope of emergency order is restricted")</f>
        <v>Scope of emergency order is restricted</v>
      </c>
      <c r="AT294" t="s">
        <v>549</v>
      </c>
      <c r="AV294" t="s">
        <v>550</v>
      </c>
    </row>
    <row r="295" spans="1:48" x14ac:dyDescent="0.35">
      <c r="A295" t="s">
        <v>536</v>
      </c>
      <c r="B295" t="s">
        <v>551</v>
      </c>
      <c r="C295" s="1">
        <v>44210</v>
      </c>
      <c r="D295" s="1">
        <v>44514</v>
      </c>
      <c r="E295">
        <v>1</v>
      </c>
      <c r="F295" t="s">
        <v>551</v>
      </c>
      <c r="H295" t="s">
        <v>552</v>
      </c>
      <c r="I295" t="str">
        <f>("HB 1272")</f>
        <v>HB 1272</v>
      </c>
      <c r="J295" t="s">
        <v>551</v>
      </c>
      <c r="L295" t="s">
        <v>552</v>
      </c>
      <c r="M295" s="1">
        <v>44210</v>
      </c>
      <c r="N295" t="s">
        <v>551</v>
      </c>
      <c r="P295" t="s">
        <v>552</v>
      </c>
      <c r="Q295" t="str">
        <f t="shared" si="20"/>
        <v>Introduced</v>
      </c>
      <c r="R295" t="s">
        <v>551</v>
      </c>
      <c r="T295" t="s">
        <v>552</v>
      </c>
      <c r="U295" s="1">
        <v>44210</v>
      </c>
      <c r="V295" t="s">
        <v>551</v>
      </c>
      <c r="X295" t="s">
        <v>552</v>
      </c>
      <c r="Y295">
        <v>0</v>
      </c>
      <c r="AG295">
        <v>1</v>
      </c>
      <c r="AH295" t="s">
        <v>551</v>
      </c>
      <c r="AJ295" t="s">
        <v>552</v>
      </c>
      <c r="AK295" t="str">
        <f>("Scope of emergency order is restricted")</f>
        <v>Scope of emergency order is restricted</v>
      </c>
      <c r="AL295" t="s">
        <v>551</v>
      </c>
      <c r="AN295" t="s">
        <v>552</v>
      </c>
      <c r="AO295">
        <v>1</v>
      </c>
      <c r="AP295" t="s">
        <v>551</v>
      </c>
      <c r="AR295" t="s">
        <v>552</v>
      </c>
      <c r="AS295" t="str">
        <f>("Scope of emergency order is restricted")</f>
        <v>Scope of emergency order is restricted</v>
      </c>
      <c r="AT295" t="s">
        <v>551</v>
      </c>
      <c r="AV295" t="s">
        <v>552</v>
      </c>
    </row>
    <row r="296" spans="1:48" x14ac:dyDescent="0.35">
      <c r="A296" t="s">
        <v>536</v>
      </c>
      <c r="B296" t="s">
        <v>553</v>
      </c>
      <c r="C296" s="1">
        <v>44210</v>
      </c>
      <c r="D296" s="1">
        <v>44514</v>
      </c>
      <c r="E296">
        <v>1</v>
      </c>
      <c r="F296" t="s">
        <v>553</v>
      </c>
      <c r="H296" t="s">
        <v>554</v>
      </c>
      <c r="I296" t="str">
        <f>("HB 1244")</f>
        <v>HB 1244</v>
      </c>
      <c r="J296" t="s">
        <v>553</v>
      </c>
      <c r="L296" t="s">
        <v>554</v>
      </c>
      <c r="M296" s="1">
        <v>44210</v>
      </c>
      <c r="N296" t="s">
        <v>553</v>
      </c>
      <c r="P296" t="s">
        <v>554</v>
      </c>
      <c r="Q296" t="str">
        <f t="shared" si="20"/>
        <v>Introduced</v>
      </c>
      <c r="R296" t="s">
        <v>553</v>
      </c>
      <c r="T296" t="s">
        <v>554</v>
      </c>
      <c r="U296" s="1">
        <v>44210</v>
      </c>
      <c r="V296" t="s">
        <v>553</v>
      </c>
      <c r="X296" t="s">
        <v>554</v>
      </c>
      <c r="Y296">
        <v>0</v>
      </c>
      <c r="AG296">
        <v>1</v>
      </c>
      <c r="AH296" t="s">
        <v>553</v>
      </c>
      <c r="AJ296" t="s">
        <v>554</v>
      </c>
      <c r="AK296" t="str">
        <f>("Scope of emergency order is restricted")</f>
        <v>Scope of emergency order is restricted</v>
      </c>
      <c r="AL296" t="s">
        <v>553</v>
      </c>
      <c r="AN296" t="s">
        <v>554</v>
      </c>
      <c r="AO296">
        <v>1</v>
      </c>
      <c r="AP296" t="s">
        <v>553</v>
      </c>
      <c r="AR296" t="s">
        <v>554</v>
      </c>
      <c r="AS296" t="str">
        <f>("Scope of emergency order is restricted")</f>
        <v>Scope of emergency order is restricted</v>
      </c>
      <c r="AT296" t="s">
        <v>553</v>
      </c>
      <c r="AV296" t="s">
        <v>554</v>
      </c>
    </row>
    <row r="297" spans="1:48" x14ac:dyDescent="0.35">
      <c r="A297" t="s">
        <v>536</v>
      </c>
      <c r="B297" t="s">
        <v>555</v>
      </c>
      <c r="C297" s="1">
        <v>44210</v>
      </c>
      <c r="D297" s="1">
        <v>44514</v>
      </c>
      <c r="E297">
        <v>1</v>
      </c>
      <c r="F297" t="s">
        <v>555</v>
      </c>
      <c r="H297" t="s">
        <v>556</v>
      </c>
      <c r="I297" t="str">
        <f>("HB 1354")</f>
        <v>HB 1354</v>
      </c>
      <c r="J297" t="s">
        <v>555</v>
      </c>
      <c r="L297" t="s">
        <v>556</v>
      </c>
      <c r="M297" s="1">
        <v>44210</v>
      </c>
      <c r="N297" t="s">
        <v>555</v>
      </c>
      <c r="P297" t="s">
        <v>556</v>
      </c>
      <c r="Q297" t="str">
        <f t="shared" si="20"/>
        <v>Introduced</v>
      </c>
      <c r="R297" t="s">
        <v>555</v>
      </c>
      <c r="T297" t="s">
        <v>556</v>
      </c>
      <c r="U297" s="1">
        <v>44210</v>
      </c>
      <c r="V297" t="s">
        <v>555</v>
      </c>
      <c r="X297" t="s">
        <v>556</v>
      </c>
      <c r="Y297">
        <v>1</v>
      </c>
      <c r="Z297" t="s">
        <v>555</v>
      </c>
      <c r="AB297" t="s">
        <v>556</v>
      </c>
      <c r="AC297" t="str">
        <f>("Duration of emergency order is limited, Scope of emergency order is restricted")</f>
        <v>Duration of emergency order is limited, Scope of emergency order is restricted</v>
      </c>
      <c r="AD297" t="s">
        <v>555</v>
      </c>
      <c r="AF297" t="s">
        <v>556</v>
      </c>
      <c r="AG297">
        <v>1</v>
      </c>
      <c r="AH297" t="s">
        <v>555</v>
      </c>
      <c r="AJ297" t="s">
        <v>556</v>
      </c>
      <c r="AK297" t="str">
        <f>("Issuance of emergency order is restricted, Scope of emergency order is restricted")</f>
        <v>Issuance of emergency order is restricted, Scope of emergency order is restricted</v>
      </c>
      <c r="AL297" t="s">
        <v>555</v>
      </c>
      <c r="AN297" t="s">
        <v>556</v>
      </c>
      <c r="AO297">
        <v>1</v>
      </c>
      <c r="AP297" t="s">
        <v>555</v>
      </c>
      <c r="AR297" t="s">
        <v>556</v>
      </c>
      <c r="AS297" t="str">
        <f>("Issuance of emergency order is restricted, Scope of emergency order is restricted")</f>
        <v>Issuance of emergency order is restricted, Scope of emergency order is restricted</v>
      </c>
      <c r="AT297" t="s">
        <v>555</v>
      </c>
      <c r="AV297" t="s">
        <v>556</v>
      </c>
    </row>
    <row r="298" spans="1:48" x14ac:dyDescent="0.35">
      <c r="A298" t="s">
        <v>536</v>
      </c>
      <c r="B298" t="s">
        <v>557</v>
      </c>
      <c r="C298" s="1">
        <v>44210</v>
      </c>
      <c r="D298" s="1">
        <v>44514</v>
      </c>
      <c r="E298">
        <v>1</v>
      </c>
      <c r="F298" t="s">
        <v>191</v>
      </c>
      <c r="H298" t="s">
        <v>558</v>
      </c>
      <c r="I298" t="str">
        <f>("SB 379")</f>
        <v>SB 379</v>
      </c>
      <c r="J298" t="s">
        <v>191</v>
      </c>
      <c r="L298" t="s">
        <v>558</v>
      </c>
      <c r="M298" s="1">
        <v>44575</v>
      </c>
      <c r="N298" t="s">
        <v>191</v>
      </c>
      <c r="P298" t="s">
        <v>558</v>
      </c>
      <c r="Q298" t="str">
        <f t="shared" si="20"/>
        <v>Introduced</v>
      </c>
      <c r="R298" t="s">
        <v>191</v>
      </c>
      <c r="T298" t="s">
        <v>558</v>
      </c>
      <c r="U298" s="1">
        <v>44575</v>
      </c>
      <c r="V298" t="s">
        <v>191</v>
      </c>
      <c r="X298" t="s">
        <v>558</v>
      </c>
      <c r="Y298">
        <v>1</v>
      </c>
      <c r="Z298" t="s">
        <v>191</v>
      </c>
      <c r="AB298" t="s">
        <v>558</v>
      </c>
      <c r="AC298" t="str">
        <f>("Issuance of emergency order is restricted, Scope of emergency order is restricted")</f>
        <v>Issuance of emergency order is restricted, Scope of emergency order is restricted</v>
      </c>
      <c r="AD298" t="s">
        <v>191</v>
      </c>
      <c r="AF298" t="s">
        <v>558</v>
      </c>
      <c r="AG298">
        <v>1</v>
      </c>
      <c r="AH298" t="s">
        <v>191</v>
      </c>
      <c r="AJ298" t="s">
        <v>558</v>
      </c>
      <c r="AK298" t="str">
        <f>("Issuance of emergency order is restricted, Scope of emergency order is restricted")</f>
        <v>Issuance of emergency order is restricted, Scope of emergency order is restricted</v>
      </c>
      <c r="AL298" t="s">
        <v>191</v>
      </c>
      <c r="AN298" t="s">
        <v>558</v>
      </c>
      <c r="AO298">
        <v>0</v>
      </c>
    </row>
    <row r="299" spans="1:48" x14ac:dyDescent="0.35">
      <c r="A299" t="s">
        <v>536</v>
      </c>
      <c r="B299" t="s">
        <v>559</v>
      </c>
      <c r="C299" s="1">
        <v>44221</v>
      </c>
      <c r="D299" s="1">
        <v>44249</v>
      </c>
      <c r="E299">
        <v>1</v>
      </c>
      <c r="F299" t="s">
        <v>559</v>
      </c>
      <c r="H299" t="s">
        <v>560</v>
      </c>
      <c r="I299" t="str">
        <f>("SB 407")</f>
        <v>SB 407</v>
      </c>
      <c r="J299" t="s">
        <v>559</v>
      </c>
      <c r="L299" t="s">
        <v>560</v>
      </c>
      <c r="M299" s="1">
        <v>44221</v>
      </c>
      <c r="N299" t="s">
        <v>559</v>
      </c>
      <c r="P299" t="s">
        <v>560</v>
      </c>
      <c r="Q299" t="str">
        <f t="shared" si="20"/>
        <v>Introduced</v>
      </c>
      <c r="R299" t="s">
        <v>559</v>
      </c>
      <c r="T299" t="s">
        <v>560</v>
      </c>
      <c r="U299" s="1">
        <v>44249</v>
      </c>
      <c r="V299" t="s">
        <v>559</v>
      </c>
      <c r="X299" t="s">
        <v>560</v>
      </c>
      <c r="Y299">
        <v>1</v>
      </c>
      <c r="Z299" t="s">
        <v>559</v>
      </c>
      <c r="AB299" t="s">
        <v>560</v>
      </c>
      <c r="AC299" t="str">
        <f>("Duration of emergency order is limited")</f>
        <v>Duration of emergency order is limited</v>
      </c>
      <c r="AD299" t="s">
        <v>559</v>
      </c>
      <c r="AF299" t="s">
        <v>560</v>
      </c>
      <c r="AG299">
        <v>0</v>
      </c>
      <c r="AO299">
        <v>0</v>
      </c>
    </row>
    <row r="300" spans="1:48" x14ac:dyDescent="0.35">
      <c r="A300" t="s">
        <v>536</v>
      </c>
      <c r="B300" t="s">
        <v>545</v>
      </c>
      <c r="C300" s="1">
        <v>44229</v>
      </c>
      <c r="D300" s="1">
        <v>44291</v>
      </c>
      <c r="E300">
        <v>1</v>
      </c>
      <c r="F300" t="s">
        <v>545</v>
      </c>
      <c r="H300" t="s">
        <v>561</v>
      </c>
      <c r="I300" t="str">
        <f>("SB 263")</f>
        <v>SB 263</v>
      </c>
      <c r="J300" t="s">
        <v>545</v>
      </c>
      <c r="L300" t="s">
        <v>561</v>
      </c>
      <c r="M300" s="1">
        <v>44207</v>
      </c>
      <c r="N300" t="s">
        <v>545</v>
      </c>
      <c r="P300" t="s">
        <v>561</v>
      </c>
      <c r="Q300" t="str">
        <f>("Passed First Chamber")</f>
        <v>Passed First Chamber</v>
      </c>
      <c r="R300" t="s">
        <v>545</v>
      </c>
      <c r="T300" t="s">
        <v>561</v>
      </c>
      <c r="U300" s="1">
        <v>44287</v>
      </c>
      <c r="V300" t="s">
        <v>545</v>
      </c>
      <c r="X300" t="s">
        <v>561</v>
      </c>
      <c r="Y300">
        <v>1</v>
      </c>
      <c r="Z300" t="s">
        <v>545</v>
      </c>
      <c r="AB300" t="s">
        <v>561</v>
      </c>
      <c r="AC300" t="str">
        <f>("Scope of emergency order is restricted")</f>
        <v>Scope of emergency order is restricted</v>
      </c>
      <c r="AD300" t="s">
        <v>545</v>
      </c>
      <c r="AF300" t="s">
        <v>561</v>
      </c>
      <c r="AG300">
        <v>1</v>
      </c>
      <c r="AH300" t="s">
        <v>545</v>
      </c>
      <c r="AJ300" t="s">
        <v>561</v>
      </c>
      <c r="AK300" t="str">
        <f>("Scope of emergency order is restricted")</f>
        <v>Scope of emergency order is restricted</v>
      </c>
      <c r="AL300" t="s">
        <v>545</v>
      </c>
      <c r="AN300" t="s">
        <v>561</v>
      </c>
      <c r="AO300">
        <v>1</v>
      </c>
      <c r="AP300" t="s">
        <v>545</v>
      </c>
      <c r="AR300" t="s">
        <v>561</v>
      </c>
      <c r="AS300" t="str">
        <f>("Scope of emergency order is restricted")</f>
        <v>Scope of emergency order is restricted</v>
      </c>
      <c r="AT300" t="s">
        <v>545</v>
      </c>
      <c r="AV300" t="s">
        <v>561</v>
      </c>
    </row>
    <row r="301" spans="1:48" x14ac:dyDescent="0.35">
      <c r="A301" t="s">
        <v>536</v>
      </c>
      <c r="B301" t="s">
        <v>541</v>
      </c>
      <c r="C301" s="1">
        <v>44235</v>
      </c>
      <c r="D301" s="1">
        <v>44291</v>
      </c>
      <c r="E301">
        <v>1</v>
      </c>
      <c r="F301" t="s">
        <v>541</v>
      </c>
      <c r="H301" t="s">
        <v>562</v>
      </c>
      <c r="I301" t="str">
        <f>("SB 5")</f>
        <v>SB 5</v>
      </c>
      <c r="J301" t="s">
        <v>541</v>
      </c>
      <c r="L301" t="s">
        <v>562</v>
      </c>
      <c r="M301" s="1">
        <v>44203</v>
      </c>
      <c r="N301" t="s">
        <v>541</v>
      </c>
      <c r="P301" t="s">
        <v>562</v>
      </c>
      <c r="Q301" t="str">
        <f>("Passed First Chamber")</f>
        <v>Passed First Chamber</v>
      </c>
      <c r="R301" t="s">
        <v>541</v>
      </c>
      <c r="T301" t="s">
        <v>562</v>
      </c>
      <c r="U301" s="1">
        <v>44291</v>
      </c>
      <c r="V301" t="s">
        <v>541</v>
      </c>
      <c r="X301" t="s">
        <v>562</v>
      </c>
      <c r="Y301">
        <v>0</v>
      </c>
      <c r="AG301">
        <v>0</v>
      </c>
      <c r="AO301">
        <v>1</v>
      </c>
      <c r="AP301" t="s">
        <v>541</v>
      </c>
      <c r="AR301" t="s">
        <v>562</v>
      </c>
      <c r="AS301" t="str">
        <f>("Issuance of emergency order is restricted, Scope of emergency order is restricted")</f>
        <v>Issuance of emergency order is restricted, Scope of emergency order is restricted</v>
      </c>
      <c r="AT301" t="s">
        <v>541</v>
      </c>
      <c r="AV301" t="s">
        <v>562</v>
      </c>
    </row>
    <row r="302" spans="1:48" x14ac:dyDescent="0.35">
      <c r="A302" t="s">
        <v>536</v>
      </c>
      <c r="B302" t="s">
        <v>539</v>
      </c>
      <c r="C302" s="1">
        <v>44236</v>
      </c>
      <c r="D302" s="1">
        <v>44283</v>
      </c>
      <c r="E302">
        <v>1</v>
      </c>
      <c r="F302" t="s">
        <v>539</v>
      </c>
      <c r="H302" t="s">
        <v>563</v>
      </c>
      <c r="I302" t="str">
        <f>("HB 1123")</f>
        <v>HB 1123</v>
      </c>
      <c r="J302" t="s">
        <v>539</v>
      </c>
      <c r="L302" t="s">
        <v>563</v>
      </c>
      <c r="M302" s="1">
        <v>44200</v>
      </c>
      <c r="N302" t="s">
        <v>539</v>
      </c>
      <c r="P302" t="s">
        <v>563</v>
      </c>
      <c r="Q302" t="str">
        <f>("Passed First Chamber")</f>
        <v>Passed First Chamber</v>
      </c>
      <c r="R302" t="s">
        <v>539</v>
      </c>
      <c r="T302" t="s">
        <v>563</v>
      </c>
      <c r="U302" s="1">
        <v>44280</v>
      </c>
      <c r="V302" t="s">
        <v>539</v>
      </c>
      <c r="X302" t="s">
        <v>563</v>
      </c>
      <c r="Y302">
        <v>1</v>
      </c>
      <c r="Z302" t="s">
        <v>539</v>
      </c>
      <c r="AB302" t="s">
        <v>563</v>
      </c>
      <c r="AC302" t="str">
        <f>("Duration of emergency order is limited")</f>
        <v>Duration of emergency order is limited</v>
      </c>
      <c r="AD302" t="s">
        <v>539</v>
      </c>
      <c r="AF302" t="s">
        <v>563</v>
      </c>
      <c r="AG302">
        <v>0</v>
      </c>
      <c r="AO302">
        <v>0</v>
      </c>
    </row>
    <row r="303" spans="1:48" x14ac:dyDescent="0.35">
      <c r="A303" t="s">
        <v>536</v>
      </c>
      <c r="B303" t="s">
        <v>559</v>
      </c>
      <c r="C303" s="1">
        <v>44250</v>
      </c>
      <c r="D303" s="1">
        <v>44514</v>
      </c>
      <c r="E303">
        <v>1</v>
      </c>
      <c r="F303" t="s">
        <v>559</v>
      </c>
      <c r="H303" t="s">
        <v>564</v>
      </c>
      <c r="I303" t="str">
        <f>("SB 407")</f>
        <v>SB 407</v>
      </c>
      <c r="J303" t="s">
        <v>559</v>
      </c>
      <c r="L303" t="s">
        <v>564</v>
      </c>
      <c r="M303" s="1">
        <v>44221</v>
      </c>
      <c r="N303" t="s">
        <v>559</v>
      </c>
      <c r="P303" t="s">
        <v>564</v>
      </c>
      <c r="Q303" t="str">
        <f>("Passed First Chamber")</f>
        <v>Passed First Chamber</v>
      </c>
      <c r="R303" t="s">
        <v>559</v>
      </c>
      <c r="T303" t="s">
        <v>564</v>
      </c>
      <c r="U303" s="1">
        <v>44259</v>
      </c>
      <c r="V303" t="s">
        <v>559</v>
      </c>
      <c r="X303" t="s">
        <v>564</v>
      </c>
      <c r="Y303">
        <v>1</v>
      </c>
      <c r="Z303" t="s">
        <v>559</v>
      </c>
      <c r="AB303" t="s">
        <v>564</v>
      </c>
      <c r="AC303" t="str">
        <f>("Duration of emergency order is limited")</f>
        <v>Duration of emergency order is limited</v>
      </c>
      <c r="AD303" t="s">
        <v>559</v>
      </c>
      <c r="AF303" t="s">
        <v>564</v>
      </c>
      <c r="AG303">
        <v>0</v>
      </c>
      <c r="AO303">
        <v>0</v>
      </c>
    </row>
    <row r="304" spans="1:48" x14ac:dyDescent="0.35">
      <c r="A304" t="s">
        <v>536</v>
      </c>
      <c r="B304" t="s">
        <v>539</v>
      </c>
      <c r="C304" s="1">
        <v>44284</v>
      </c>
      <c r="D304" s="1">
        <v>44294</v>
      </c>
      <c r="E304">
        <v>1</v>
      </c>
      <c r="F304" t="s">
        <v>539</v>
      </c>
      <c r="H304" t="s">
        <v>565</v>
      </c>
      <c r="I304" t="str">
        <f>("HB 1123")</f>
        <v>HB 1123</v>
      </c>
      <c r="J304" t="s">
        <v>539</v>
      </c>
      <c r="L304" t="s">
        <v>565</v>
      </c>
      <c r="M304" s="1">
        <v>44200</v>
      </c>
      <c r="N304" t="s">
        <v>539</v>
      </c>
      <c r="P304" t="s">
        <v>565</v>
      </c>
      <c r="Q304" t="str">
        <f>("Passed Second Chamber")</f>
        <v>Passed Second Chamber</v>
      </c>
      <c r="R304" t="s">
        <v>539</v>
      </c>
      <c r="T304" t="s">
        <v>565</v>
      </c>
      <c r="U304" s="1">
        <v>44292</v>
      </c>
      <c r="V304" t="s">
        <v>539</v>
      </c>
      <c r="X304" t="s">
        <v>565</v>
      </c>
      <c r="Y304">
        <v>1</v>
      </c>
      <c r="Z304" t="s">
        <v>539</v>
      </c>
      <c r="AB304" t="s">
        <v>565</v>
      </c>
      <c r="AC304" t="str">
        <f>("Duration of emergency order is limited")</f>
        <v>Duration of emergency order is limited</v>
      </c>
      <c r="AD304" t="s">
        <v>539</v>
      </c>
      <c r="AF304" t="s">
        <v>565</v>
      </c>
      <c r="AG304">
        <v>0</v>
      </c>
      <c r="AO304">
        <v>0</v>
      </c>
    </row>
    <row r="305" spans="1:48" x14ac:dyDescent="0.35">
      <c r="A305" t="s">
        <v>536</v>
      </c>
      <c r="B305" t="s">
        <v>545</v>
      </c>
      <c r="C305" s="1">
        <v>44292</v>
      </c>
      <c r="D305" s="1">
        <v>44307</v>
      </c>
      <c r="E305">
        <v>1</v>
      </c>
      <c r="F305" t="s">
        <v>545</v>
      </c>
      <c r="H305" t="s">
        <v>566</v>
      </c>
      <c r="I305" t="str">
        <f>("SB 263")</f>
        <v>SB 263</v>
      </c>
      <c r="J305" t="s">
        <v>545</v>
      </c>
      <c r="L305" t="s">
        <v>566</v>
      </c>
      <c r="M305" s="1">
        <v>44207</v>
      </c>
      <c r="N305" t="s">
        <v>545</v>
      </c>
      <c r="P305" t="s">
        <v>566</v>
      </c>
      <c r="Q305" t="str">
        <f>("Passed Second Chamber")</f>
        <v>Passed Second Chamber</v>
      </c>
      <c r="R305" t="s">
        <v>545</v>
      </c>
      <c r="T305" t="s">
        <v>566</v>
      </c>
      <c r="U305" s="1">
        <v>44305</v>
      </c>
      <c r="V305" t="s">
        <v>545</v>
      </c>
      <c r="X305" t="s">
        <v>566</v>
      </c>
      <c r="Y305">
        <v>1</v>
      </c>
      <c r="Z305" t="s">
        <v>545</v>
      </c>
      <c r="AB305" t="s">
        <v>566</v>
      </c>
      <c r="AC305" t="str">
        <f>("Scope of emergency order is restricted")</f>
        <v>Scope of emergency order is restricted</v>
      </c>
      <c r="AD305" t="s">
        <v>545</v>
      </c>
      <c r="AF305" t="s">
        <v>566</v>
      </c>
      <c r="AG305">
        <v>1</v>
      </c>
      <c r="AH305" t="s">
        <v>545</v>
      </c>
      <c r="AJ305" t="s">
        <v>566</v>
      </c>
      <c r="AK305" t="str">
        <f>("Scope of emergency order is restricted")</f>
        <v>Scope of emergency order is restricted</v>
      </c>
      <c r="AL305" t="s">
        <v>545</v>
      </c>
      <c r="AN305" t="s">
        <v>566</v>
      </c>
      <c r="AO305">
        <v>1</v>
      </c>
      <c r="AP305" t="s">
        <v>545</v>
      </c>
      <c r="AR305" t="s">
        <v>566</v>
      </c>
      <c r="AS305" t="str">
        <f>("Scope of emergency order is restricted")</f>
        <v>Scope of emergency order is restricted</v>
      </c>
      <c r="AT305" t="s">
        <v>545</v>
      </c>
      <c r="AV305" t="s">
        <v>566</v>
      </c>
    </row>
    <row r="306" spans="1:48" x14ac:dyDescent="0.35">
      <c r="A306" t="s">
        <v>536</v>
      </c>
      <c r="B306" t="s">
        <v>541</v>
      </c>
      <c r="C306" s="1">
        <v>44292</v>
      </c>
      <c r="D306" s="1">
        <v>44319</v>
      </c>
      <c r="E306">
        <v>1</v>
      </c>
      <c r="F306" t="s">
        <v>541</v>
      </c>
      <c r="H306" t="s">
        <v>567</v>
      </c>
      <c r="I306" t="str">
        <f>("SB 5")</f>
        <v>SB 5</v>
      </c>
      <c r="J306" t="s">
        <v>541</v>
      </c>
      <c r="L306" t="s">
        <v>567</v>
      </c>
      <c r="M306" s="1">
        <v>44203</v>
      </c>
      <c r="N306" t="s">
        <v>541</v>
      </c>
      <c r="P306" t="s">
        <v>567</v>
      </c>
      <c r="Q306" t="str">
        <f>("Passed Second Chamber")</f>
        <v>Passed Second Chamber</v>
      </c>
      <c r="R306" t="s">
        <v>541</v>
      </c>
      <c r="T306" t="s">
        <v>567</v>
      </c>
      <c r="U306" s="1">
        <v>44314</v>
      </c>
      <c r="V306" t="s">
        <v>541</v>
      </c>
      <c r="X306" t="s">
        <v>567</v>
      </c>
      <c r="Y306">
        <v>0</v>
      </c>
      <c r="AG306">
        <v>0</v>
      </c>
      <c r="AO306">
        <v>1</v>
      </c>
      <c r="AP306" t="s">
        <v>541</v>
      </c>
      <c r="AR306" t="s">
        <v>567</v>
      </c>
      <c r="AS306" t="str">
        <f>("Issuance of emergency order is restricted, Scope of emergency order is restricted")</f>
        <v>Issuance of emergency order is restricted, Scope of emergency order is restricted</v>
      </c>
      <c r="AT306" t="s">
        <v>541</v>
      </c>
      <c r="AV306" t="s">
        <v>567</v>
      </c>
    </row>
    <row r="307" spans="1:48" x14ac:dyDescent="0.35">
      <c r="A307" t="s">
        <v>536</v>
      </c>
      <c r="B307" t="s">
        <v>539</v>
      </c>
      <c r="C307" s="1">
        <v>44295</v>
      </c>
      <c r="D307" s="1">
        <v>44514</v>
      </c>
      <c r="E307">
        <v>1</v>
      </c>
      <c r="F307" t="s">
        <v>539</v>
      </c>
      <c r="H307" t="s">
        <v>568</v>
      </c>
      <c r="I307" t="str">
        <f>("HB 1123")</f>
        <v>HB 1123</v>
      </c>
      <c r="J307" t="s">
        <v>539</v>
      </c>
      <c r="L307" t="s">
        <v>568</v>
      </c>
      <c r="M307" s="1">
        <v>44200</v>
      </c>
      <c r="N307" t="s">
        <v>539</v>
      </c>
      <c r="P307" t="s">
        <v>568</v>
      </c>
      <c r="Q307" t="str">
        <f>("Vetoed")</f>
        <v>Vetoed</v>
      </c>
      <c r="R307" t="s">
        <v>539</v>
      </c>
      <c r="T307" t="s">
        <v>568</v>
      </c>
      <c r="U307" s="1">
        <v>44301</v>
      </c>
      <c r="V307" t="s">
        <v>539</v>
      </c>
      <c r="X307" t="s">
        <v>568</v>
      </c>
      <c r="Y307">
        <v>1</v>
      </c>
      <c r="Z307" t="s">
        <v>539</v>
      </c>
      <c r="AB307" t="s">
        <v>568</v>
      </c>
      <c r="AC307" t="str">
        <f>("Duration of emergency order is limited")</f>
        <v>Duration of emergency order is limited</v>
      </c>
      <c r="AD307" t="s">
        <v>539</v>
      </c>
      <c r="AF307" t="s">
        <v>568</v>
      </c>
      <c r="AG307">
        <v>0</v>
      </c>
      <c r="AO307">
        <v>0</v>
      </c>
    </row>
    <row r="308" spans="1:48" x14ac:dyDescent="0.35">
      <c r="A308" t="s">
        <v>536</v>
      </c>
      <c r="B308" t="s">
        <v>569</v>
      </c>
      <c r="C308" s="1">
        <v>44299</v>
      </c>
      <c r="D308" s="1">
        <v>44314</v>
      </c>
      <c r="E308">
        <v>1</v>
      </c>
      <c r="F308" t="s">
        <v>570</v>
      </c>
      <c r="G308" t="s">
        <v>571</v>
      </c>
      <c r="H308" t="s">
        <v>572</v>
      </c>
      <c r="I308" t="str">
        <f>("House Bill 1405")</f>
        <v>House Bill 1405</v>
      </c>
      <c r="J308" t="s">
        <v>570</v>
      </c>
      <c r="L308" t="s">
        <v>572</v>
      </c>
      <c r="M308" s="1">
        <v>44210</v>
      </c>
      <c r="N308" t="s">
        <v>570</v>
      </c>
      <c r="P308" t="s">
        <v>572</v>
      </c>
      <c r="Q308" t="str">
        <f>("Passed Second Chamber")</f>
        <v>Passed Second Chamber</v>
      </c>
      <c r="R308" t="s">
        <v>570</v>
      </c>
      <c r="S308" t="s">
        <v>573</v>
      </c>
      <c r="T308" t="s">
        <v>572</v>
      </c>
      <c r="U308" s="1">
        <v>44314</v>
      </c>
      <c r="V308" t="s">
        <v>570</v>
      </c>
      <c r="X308" t="s">
        <v>572</v>
      </c>
      <c r="Y308">
        <v>1</v>
      </c>
      <c r="Z308" t="s">
        <v>570</v>
      </c>
      <c r="AB308" t="s">
        <v>572</v>
      </c>
      <c r="AC308" t="str">
        <f>("Scope of emergency order is restricted")</f>
        <v>Scope of emergency order is restricted</v>
      </c>
      <c r="AD308" t="s">
        <v>570</v>
      </c>
      <c r="AF308" t="s">
        <v>572</v>
      </c>
      <c r="AG308">
        <v>1</v>
      </c>
      <c r="AH308" t="s">
        <v>570</v>
      </c>
      <c r="AJ308" t="s">
        <v>572</v>
      </c>
      <c r="AK308" t="str">
        <f>("Scope of emergency order is restricted")</f>
        <v>Scope of emergency order is restricted</v>
      </c>
      <c r="AL308" t="s">
        <v>570</v>
      </c>
      <c r="AN308" t="s">
        <v>572</v>
      </c>
      <c r="AO308">
        <v>1</v>
      </c>
      <c r="AP308" t="s">
        <v>570</v>
      </c>
      <c r="AR308" t="s">
        <v>572</v>
      </c>
      <c r="AS308" t="str">
        <f>("Scope of emergency order is restricted")</f>
        <v>Scope of emergency order is restricted</v>
      </c>
      <c r="AT308" t="s">
        <v>570</v>
      </c>
      <c r="AV308" t="s">
        <v>572</v>
      </c>
    </row>
    <row r="309" spans="1:48" x14ac:dyDescent="0.35">
      <c r="A309" t="s">
        <v>536</v>
      </c>
      <c r="B309" t="s">
        <v>545</v>
      </c>
      <c r="C309" s="1">
        <v>44308</v>
      </c>
      <c r="D309" s="1">
        <v>44701</v>
      </c>
      <c r="E309">
        <v>1</v>
      </c>
      <c r="F309" t="s">
        <v>545</v>
      </c>
      <c r="H309" t="s">
        <v>574</v>
      </c>
      <c r="I309" t="str">
        <f>("SB 263")</f>
        <v>SB 263</v>
      </c>
      <c r="J309" t="s">
        <v>545</v>
      </c>
      <c r="L309" t="s">
        <v>574</v>
      </c>
      <c r="M309" s="1">
        <v>44207</v>
      </c>
      <c r="N309" t="s">
        <v>545</v>
      </c>
      <c r="P309" t="s">
        <v>574</v>
      </c>
      <c r="Q309" t="str">
        <f>("Enacted")</f>
        <v>Enacted</v>
      </c>
      <c r="R309" t="s">
        <v>545</v>
      </c>
      <c r="T309" t="s">
        <v>574</v>
      </c>
      <c r="U309" s="1">
        <v>44308</v>
      </c>
      <c r="V309" t="s">
        <v>545</v>
      </c>
      <c r="X309" t="s">
        <v>574</v>
      </c>
      <c r="Y309">
        <v>1</v>
      </c>
      <c r="Z309" t="s">
        <v>545</v>
      </c>
      <c r="AB309" t="s">
        <v>574</v>
      </c>
      <c r="AC309" t="str">
        <f>("Scope of emergency order is restricted")</f>
        <v>Scope of emergency order is restricted</v>
      </c>
      <c r="AD309" t="s">
        <v>545</v>
      </c>
      <c r="AF309" t="s">
        <v>574</v>
      </c>
      <c r="AG309">
        <v>1</v>
      </c>
      <c r="AH309" t="s">
        <v>545</v>
      </c>
      <c r="AJ309" t="s">
        <v>574</v>
      </c>
      <c r="AK309" t="str">
        <f>("Scope of emergency order is restricted")</f>
        <v>Scope of emergency order is restricted</v>
      </c>
      <c r="AL309" t="s">
        <v>545</v>
      </c>
      <c r="AN309" t="s">
        <v>574</v>
      </c>
      <c r="AO309">
        <v>1</v>
      </c>
      <c r="AP309" t="s">
        <v>545</v>
      </c>
      <c r="AR309" t="s">
        <v>574</v>
      </c>
      <c r="AS309" t="str">
        <f>("Scope of emergency order is restricted")</f>
        <v>Scope of emergency order is restricted</v>
      </c>
      <c r="AT309" t="s">
        <v>545</v>
      </c>
      <c r="AV309" t="s">
        <v>574</v>
      </c>
    </row>
    <row r="310" spans="1:48" x14ac:dyDescent="0.35">
      <c r="A310" t="s">
        <v>536</v>
      </c>
      <c r="B310" t="s">
        <v>569</v>
      </c>
      <c r="C310" s="1">
        <v>44315</v>
      </c>
      <c r="D310" s="1">
        <v>44701</v>
      </c>
      <c r="E310">
        <v>1</v>
      </c>
      <c r="F310" t="s">
        <v>570</v>
      </c>
      <c r="G310" t="s">
        <v>571</v>
      </c>
      <c r="H310" t="s">
        <v>572</v>
      </c>
      <c r="I310" t="str">
        <f>("House Bill 1405")</f>
        <v>House Bill 1405</v>
      </c>
      <c r="J310" t="s">
        <v>570</v>
      </c>
      <c r="L310" t="s">
        <v>572</v>
      </c>
      <c r="M310" s="1">
        <v>44210</v>
      </c>
      <c r="N310" t="s">
        <v>570</v>
      </c>
      <c r="P310" t="s">
        <v>572</v>
      </c>
      <c r="Q310" t="str">
        <f>("Enacted")</f>
        <v>Enacted</v>
      </c>
      <c r="R310" t="s">
        <v>570</v>
      </c>
      <c r="S310" t="s">
        <v>573</v>
      </c>
      <c r="T310" t="s">
        <v>572</v>
      </c>
      <c r="U310" s="1">
        <v>44315</v>
      </c>
      <c r="V310" t="s">
        <v>570</v>
      </c>
      <c r="X310" t="s">
        <v>572</v>
      </c>
      <c r="Y310">
        <v>1</v>
      </c>
      <c r="Z310" t="s">
        <v>570</v>
      </c>
      <c r="AB310" t="s">
        <v>572</v>
      </c>
      <c r="AC310" t="str">
        <f>("Scope of emergency order is restricted")</f>
        <v>Scope of emergency order is restricted</v>
      </c>
      <c r="AD310" t="s">
        <v>570</v>
      </c>
      <c r="AF310" t="s">
        <v>572</v>
      </c>
      <c r="AG310">
        <v>1</v>
      </c>
      <c r="AH310" t="s">
        <v>570</v>
      </c>
      <c r="AJ310" t="s">
        <v>572</v>
      </c>
      <c r="AK310" t="str">
        <f>("Scope of emergency order is restricted")</f>
        <v>Scope of emergency order is restricted</v>
      </c>
      <c r="AL310" t="s">
        <v>570</v>
      </c>
      <c r="AN310" t="s">
        <v>572</v>
      </c>
      <c r="AO310">
        <v>1</v>
      </c>
      <c r="AP310" t="s">
        <v>570</v>
      </c>
      <c r="AR310" t="s">
        <v>572</v>
      </c>
      <c r="AS310" t="str">
        <f>("Scope of emergency order is restricted")</f>
        <v>Scope of emergency order is restricted</v>
      </c>
      <c r="AT310" t="s">
        <v>570</v>
      </c>
      <c r="AV310" t="s">
        <v>572</v>
      </c>
    </row>
    <row r="311" spans="1:48" x14ac:dyDescent="0.35">
      <c r="A311" t="s">
        <v>536</v>
      </c>
      <c r="B311" t="s">
        <v>541</v>
      </c>
      <c r="C311" s="1">
        <v>44320</v>
      </c>
      <c r="D311" s="1">
        <v>44325</v>
      </c>
      <c r="E311">
        <v>1</v>
      </c>
      <c r="F311" t="s">
        <v>541</v>
      </c>
      <c r="H311" t="s">
        <v>575</v>
      </c>
      <c r="I311" t="str">
        <f>("SB 5")</f>
        <v>SB 5</v>
      </c>
      <c r="J311" t="s">
        <v>541</v>
      </c>
      <c r="L311" t="s">
        <v>575</v>
      </c>
      <c r="M311" s="1">
        <v>44203</v>
      </c>
      <c r="N311" t="s">
        <v>541</v>
      </c>
      <c r="P311" t="s">
        <v>575</v>
      </c>
      <c r="Q311" t="str">
        <f>("Vetoed")</f>
        <v>Vetoed</v>
      </c>
      <c r="R311" t="s">
        <v>541</v>
      </c>
      <c r="T311" t="s">
        <v>575</v>
      </c>
      <c r="U311" s="1">
        <v>44320</v>
      </c>
      <c r="V311" t="s">
        <v>541</v>
      </c>
      <c r="X311" t="s">
        <v>575</v>
      </c>
      <c r="Y311">
        <v>0</v>
      </c>
      <c r="AG311">
        <v>0</v>
      </c>
      <c r="AO311">
        <v>1</v>
      </c>
      <c r="AP311" t="s">
        <v>541</v>
      </c>
      <c r="AR311" t="s">
        <v>575</v>
      </c>
      <c r="AS311" t="str">
        <f>("Issuance of emergency order is restricted, Scope of emergency order is restricted")</f>
        <v>Issuance of emergency order is restricted, Scope of emergency order is restricted</v>
      </c>
      <c r="AT311" t="s">
        <v>541</v>
      </c>
      <c r="AV311" t="s">
        <v>575</v>
      </c>
    </row>
    <row r="312" spans="1:48" x14ac:dyDescent="0.35">
      <c r="A312" t="s">
        <v>536</v>
      </c>
      <c r="B312" t="s">
        <v>541</v>
      </c>
      <c r="C312" s="1">
        <v>44326</v>
      </c>
      <c r="D312" s="1">
        <v>44701</v>
      </c>
      <c r="E312">
        <v>1</v>
      </c>
      <c r="F312" t="s">
        <v>541</v>
      </c>
      <c r="H312" t="s">
        <v>576</v>
      </c>
      <c r="I312" t="str">
        <f>("SB 5")</f>
        <v>SB 5</v>
      </c>
      <c r="J312" t="s">
        <v>541</v>
      </c>
      <c r="L312" t="s">
        <v>576</v>
      </c>
      <c r="M312" s="1">
        <v>44203</v>
      </c>
      <c r="N312" t="s">
        <v>541</v>
      </c>
      <c r="P312" t="s">
        <v>576</v>
      </c>
      <c r="Q312" t="str">
        <f>("Enacted")</f>
        <v>Enacted</v>
      </c>
      <c r="R312" t="s">
        <v>541</v>
      </c>
      <c r="T312" t="s">
        <v>576</v>
      </c>
      <c r="U312" s="1">
        <v>44326</v>
      </c>
      <c r="V312" t="s">
        <v>541</v>
      </c>
      <c r="X312" t="s">
        <v>576</v>
      </c>
      <c r="Y312">
        <v>0</v>
      </c>
      <c r="AG312">
        <v>0</v>
      </c>
      <c r="AO312">
        <v>1</v>
      </c>
      <c r="AP312" t="s">
        <v>541</v>
      </c>
      <c r="AR312" t="s">
        <v>576</v>
      </c>
      <c r="AS312" t="str">
        <f>("Issuance of emergency order is restricted, Scope of emergency order is restricted")</f>
        <v>Issuance of emergency order is restricted, Scope of emergency order is restricted</v>
      </c>
      <c r="AT312" t="s">
        <v>541</v>
      </c>
      <c r="AV312" t="s">
        <v>576</v>
      </c>
    </row>
    <row r="313" spans="1:48" x14ac:dyDescent="0.35">
      <c r="A313" t="s">
        <v>536</v>
      </c>
      <c r="B313" t="s">
        <v>559</v>
      </c>
      <c r="C313" s="1">
        <v>44515</v>
      </c>
      <c r="D313" s="1">
        <v>44701</v>
      </c>
      <c r="E313">
        <v>1</v>
      </c>
      <c r="F313" t="s">
        <v>559</v>
      </c>
      <c r="H313" t="s">
        <v>577</v>
      </c>
      <c r="I313" t="str">
        <f>("SB 407")</f>
        <v>SB 407</v>
      </c>
      <c r="J313" t="s">
        <v>559</v>
      </c>
      <c r="L313" t="s">
        <v>577</v>
      </c>
      <c r="M313" s="1">
        <v>44221</v>
      </c>
      <c r="N313" t="s">
        <v>559</v>
      </c>
      <c r="P313" t="s">
        <v>577</v>
      </c>
      <c r="Q313" t="str">
        <f>("Failed")</f>
        <v>Failed</v>
      </c>
      <c r="R313" t="s">
        <v>559</v>
      </c>
      <c r="T313" t="s">
        <v>577</v>
      </c>
      <c r="U313" s="1">
        <v>44259</v>
      </c>
      <c r="V313" t="s">
        <v>559</v>
      </c>
      <c r="X313" t="s">
        <v>577</v>
      </c>
      <c r="Y313">
        <v>1</v>
      </c>
      <c r="Z313" t="s">
        <v>559</v>
      </c>
      <c r="AB313" t="s">
        <v>577</v>
      </c>
      <c r="AC313" t="str">
        <f>("Duration of emergency order is limited")</f>
        <v>Duration of emergency order is limited</v>
      </c>
      <c r="AD313" t="s">
        <v>559</v>
      </c>
      <c r="AF313" t="s">
        <v>577</v>
      </c>
      <c r="AG313">
        <v>0</v>
      </c>
      <c r="AO313">
        <v>0</v>
      </c>
    </row>
    <row r="314" spans="1:48" x14ac:dyDescent="0.35">
      <c r="A314" t="s">
        <v>536</v>
      </c>
      <c r="B314" t="s">
        <v>549</v>
      </c>
      <c r="C314" s="1">
        <v>44515</v>
      </c>
      <c r="D314" s="1">
        <v>44701</v>
      </c>
      <c r="E314">
        <v>1</v>
      </c>
      <c r="F314" t="s">
        <v>549</v>
      </c>
      <c r="H314" t="s">
        <v>578</v>
      </c>
      <c r="I314" t="str">
        <f>("HB 1412")</f>
        <v>HB 1412</v>
      </c>
      <c r="J314" t="s">
        <v>549</v>
      </c>
      <c r="L314" t="s">
        <v>578</v>
      </c>
      <c r="M314" s="1">
        <v>44210</v>
      </c>
      <c r="N314" t="s">
        <v>549</v>
      </c>
      <c r="P314" t="s">
        <v>578</v>
      </c>
      <c r="Q314" t="str">
        <f>("Failed")</f>
        <v>Failed</v>
      </c>
      <c r="R314" t="s">
        <v>549</v>
      </c>
      <c r="T314" t="s">
        <v>578</v>
      </c>
      <c r="U314" s="1">
        <v>44210</v>
      </c>
      <c r="V314" t="s">
        <v>549</v>
      </c>
      <c r="X314" t="s">
        <v>578</v>
      </c>
      <c r="Y314">
        <v>1</v>
      </c>
      <c r="Z314" t="s">
        <v>549</v>
      </c>
      <c r="AB314" t="s">
        <v>578</v>
      </c>
      <c r="AC314" t="str">
        <f>("Scope of emergency order is restricted")</f>
        <v>Scope of emergency order is restricted</v>
      </c>
      <c r="AD314" t="s">
        <v>549</v>
      </c>
      <c r="AF314" t="s">
        <v>578</v>
      </c>
      <c r="AG314">
        <v>0</v>
      </c>
      <c r="AO314">
        <v>1</v>
      </c>
      <c r="AP314" t="s">
        <v>549</v>
      </c>
      <c r="AR314" t="s">
        <v>578</v>
      </c>
      <c r="AS314" t="str">
        <f>("Scope of emergency order is restricted")</f>
        <v>Scope of emergency order is restricted</v>
      </c>
      <c r="AT314" t="s">
        <v>549</v>
      </c>
      <c r="AV314" t="s">
        <v>578</v>
      </c>
    </row>
    <row r="315" spans="1:48" x14ac:dyDescent="0.35">
      <c r="A315" t="s">
        <v>536</v>
      </c>
      <c r="B315" t="s">
        <v>551</v>
      </c>
      <c r="C315" s="1">
        <v>44515</v>
      </c>
      <c r="D315" s="1">
        <v>44701</v>
      </c>
      <c r="E315">
        <v>1</v>
      </c>
      <c r="F315" t="s">
        <v>551</v>
      </c>
      <c r="H315" t="s">
        <v>579</v>
      </c>
      <c r="I315" t="str">
        <f>("HB 1272")</f>
        <v>HB 1272</v>
      </c>
      <c r="J315" t="s">
        <v>551</v>
      </c>
      <c r="L315" t="s">
        <v>579</v>
      </c>
      <c r="M315" s="1">
        <v>44210</v>
      </c>
      <c r="N315" t="s">
        <v>551</v>
      </c>
      <c r="P315" t="s">
        <v>579</v>
      </c>
      <c r="Q315" t="str">
        <f>("Introduced")</f>
        <v>Introduced</v>
      </c>
      <c r="R315" t="s">
        <v>551</v>
      </c>
      <c r="T315" t="s">
        <v>579</v>
      </c>
      <c r="U315" s="1">
        <v>44210</v>
      </c>
      <c r="V315" t="s">
        <v>551</v>
      </c>
      <c r="X315" t="s">
        <v>579</v>
      </c>
      <c r="Y315">
        <v>0</v>
      </c>
      <c r="AG315">
        <v>1</v>
      </c>
      <c r="AH315" t="s">
        <v>551</v>
      </c>
      <c r="AJ315" t="s">
        <v>579</v>
      </c>
      <c r="AK315" t="str">
        <f>("Scope of emergency order is restricted")</f>
        <v>Scope of emergency order is restricted</v>
      </c>
      <c r="AL315" t="s">
        <v>551</v>
      </c>
      <c r="AN315" t="s">
        <v>579</v>
      </c>
      <c r="AO315">
        <v>1</v>
      </c>
      <c r="AP315" t="s">
        <v>551</v>
      </c>
      <c r="AR315" t="s">
        <v>579</v>
      </c>
      <c r="AS315" t="str">
        <f>("Scope of emergency order is restricted")</f>
        <v>Scope of emergency order is restricted</v>
      </c>
      <c r="AT315" t="s">
        <v>551</v>
      </c>
      <c r="AV315" t="s">
        <v>579</v>
      </c>
    </row>
    <row r="316" spans="1:48" x14ac:dyDescent="0.35">
      <c r="A316" t="s">
        <v>536</v>
      </c>
      <c r="B316" t="s">
        <v>553</v>
      </c>
      <c r="C316" s="1">
        <v>44515</v>
      </c>
      <c r="D316" s="1">
        <v>44701</v>
      </c>
      <c r="E316">
        <v>1</v>
      </c>
      <c r="F316" t="s">
        <v>553</v>
      </c>
      <c r="H316" t="s">
        <v>580</v>
      </c>
      <c r="I316" t="str">
        <f>("HB 1244")</f>
        <v>HB 1244</v>
      </c>
      <c r="J316" t="s">
        <v>553</v>
      </c>
      <c r="L316" t="s">
        <v>580</v>
      </c>
      <c r="M316" s="1">
        <v>44210</v>
      </c>
      <c r="N316" t="s">
        <v>553</v>
      </c>
      <c r="P316" t="s">
        <v>580</v>
      </c>
      <c r="Q316" t="str">
        <f t="shared" ref="Q316:Q322" si="21">("Failed")</f>
        <v>Failed</v>
      </c>
      <c r="R316" t="s">
        <v>553</v>
      </c>
      <c r="T316" t="s">
        <v>580</v>
      </c>
      <c r="U316" s="1">
        <v>44210</v>
      </c>
      <c r="V316" t="s">
        <v>553</v>
      </c>
      <c r="X316" t="s">
        <v>580</v>
      </c>
      <c r="Y316">
        <v>0</v>
      </c>
      <c r="AG316">
        <v>1</v>
      </c>
      <c r="AH316" t="s">
        <v>553</v>
      </c>
      <c r="AJ316" t="s">
        <v>580</v>
      </c>
      <c r="AK316" t="str">
        <f>("Scope of emergency order is restricted")</f>
        <v>Scope of emergency order is restricted</v>
      </c>
      <c r="AL316" t="s">
        <v>553</v>
      </c>
      <c r="AN316" t="s">
        <v>580</v>
      </c>
      <c r="AO316">
        <v>1</v>
      </c>
      <c r="AP316" t="s">
        <v>553</v>
      </c>
      <c r="AR316" t="s">
        <v>580</v>
      </c>
      <c r="AS316" t="str">
        <f>("Scope of emergency order is restricted")</f>
        <v>Scope of emergency order is restricted</v>
      </c>
      <c r="AT316" t="s">
        <v>553</v>
      </c>
      <c r="AV316" t="s">
        <v>580</v>
      </c>
    </row>
    <row r="317" spans="1:48" x14ac:dyDescent="0.35">
      <c r="A317" t="s">
        <v>536</v>
      </c>
      <c r="B317" t="s">
        <v>555</v>
      </c>
      <c r="C317" s="1">
        <v>44515</v>
      </c>
      <c r="D317" s="1">
        <v>44701</v>
      </c>
      <c r="E317">
        <v>1</v>
      </c>
      <c r="F317" t="s">
        <v>555</v>
      </c>
      <c r="H317" t="s">
        <v>581</v>
      </c>
      <c r="I317" t="str">
        <f>("HB 1354")</f>
        <v>HB 1354</v>
      </c>
      <c r="J317" t="s">
        <v>555</v>
      </c>
      <c r="L317" t="s">
        <v>581</v>
      </c>
      <c r="M317" s="1">
        <v>44210</v>
      </c>
      <c r="N317" t="s">
        <v>555</v>
      </c>
      <c r="P317" t="s">
        <v>581</v>
      </c>
      <c r="Q317" t="str">
        <f t="shared" si="21"/>
        <v>Failed</v>
      </c>
      <c r="R317" t="s">
        <v>555</v>
      </c>
      <c r="T317" t="s">
        <v>581</v>
      </c>
      <c r="U317" s="1">
        <v>44210</v>
      </c>
      <c r="V317" t="s">
        <v>555</v>
      </c>
      <c r="X317" t="s">
        <v>581</v>
      </c>
      <c r="Y317">
        <v>1</v>
      </c>
      <c r="Z317" t="s">
        <v>555</v>
      </c>
      <c r="AB317" t="s">
        <v>581</v>
      </c>
      <c r="AC317" t="str">
        <f>("Duration of emergency order is limited, Scope of emergency order is restricted")</f>
        <v>Duration of emergency order is limited, Scope of emergency order is restricted</v>
      </c>
      <c r="AD317" t="s">
        <v>555</v>
      </c>
      <c r="AF317" t="s">
        <v>581</v>
      </c>
      <c r="AG317">
        <v>1</v>
      </c>
      <c r="AH317" t="s">
        <v>555</v>
      </c>
      <c r="AJ317" t="s">
        <v>581</v>
      </c>
      <c r="AK317" t="str">
        <f>("Issuance of emergency order is restricted, Scope of emergency order is restricted")</f>
        <v>Issuance of emergency order is restricted, Scope of emergency order is restricted</v>
      </c>
      <c r="AL317" t="s">
        <v>555</v>
      </c>
      <c r="AN317" t="s">
        <v>581</v>
      </c>
      <c r="AO317">
        <v>1</v>
      </c>
      <c r="AP317" t="s">
        <v>555</v>
      </c>
      <c r="AR317" t="s">
        <v>581</v>
      </c>
      <c r="AS317" t="str">
        <f>("Issuance of emergency order is restricted, Scope of emergency order is restricted")</f>
        <v>Issuance of emergency order is restricted, Scope of emergency order is restricted</v>
      </c>
      <c r="AT317" t="s">
        <v>555</v>
      </c>
      <c r="AV317" t="s">
        <v>581</v>
      </c>
    </row>
    <row r="318" spans="1:48" x14ac:dyDescent="0.35">
      <c r="A318" t="s">
        <v>536</v>
      </c>
      <c r="B318" t="s">
        <v>547</v>
      </c>
      <c r="C318" s="1">
        <v>44515</v>
      </c>
      <c r="D318" s="1">
        <v>44701</v>
      </c>
      <c r="E318">
        <v>1</v>
      </c>
      <c r="F318" t="s">
        <v>547</v>
      </c>
      <c r="H318" t="s">
        <v>582</v>
      </c>
      <c r="I318" t="str">
        <f>("SB 256")</f>
        <v>SB 256</v>
      </c>
      <c r="J318" t="s">
        <v>547</v>
      </c>
      <c r="L318" t="s">
        <v>582</v>
      </c>
      <c r="M318" s="1">
        <v>44207</v>
      </c>
      <c r="N318" t="s">
        <v>547</v>
      </c>
      <c r="P318" t="s">
        <v>582</v>
      </c>
      <c r="Q318" t="str">
        <f t="shared" si="21"/>
        <v>Failed</v>
      </c>
      <c r="R318" t="s">
        <v>547</v>
      </c>
      <c r="T318" t="s">
        <v>582</v>
      </c>
      <c r="U318" s="1">
        <v>44221</v>
      </c>
      <c r="V318" t="s">
        <v>547</v>
      </c>
      <c r="X318" t="s">
        <v>582</v>
      </c>
      <c r="Y318">
        <v>1</v>
      </c>
      <c r="Z318" t="s">
        <v>547</v>
      </c>
      <c r="AB318" t="s">
        <v>582</v>
      </c>
      <c r="AC318" t="str">
        <f>("Duration of emergency order is limited")</f>
        <v>Duration of emergency order is limited</v>
      </c>
      <c r="AD318" t="s">
        <v>547</v>
      </c>
      <c r="AF318" t="s">
        <v>582</v>
      </c>
      <c r="AG318">
        <v>1</v>
      </c>
      <c r="AH318" t="s">
        <v>547</v>
      </c>
      <c r="AJ318" t="s">
        <v>582</v>
      </c>
      <c r="AK318" t="str">
        <f>("Duration of emergency order is limited")</f>
        <v>Duration of emergency order is limited</v>
      </c>
      <c r="AL318" t="s">
        <v>547</v>
      </c>
      <c r="AN318" t="s">
        <v>582</v>
      </c>
      <c r="AO318">
        <v>0</v>
      </c>
    </row>
    <row r="319" spans="1:48" x14ac:dyDescent="0.35">
      <c r="A319" t="s">
        <v>536</v>
      </c>
      <c r="B319" t="s">
        <v>543</v>
      </c>
      <c r="C319" s="1">
        <v>44515</v>
      </c>
      <c r="D319" s="1">
        <v>44701</v>
      </c>
      <c r="E319">
        <v>1</v>
      </c>
      <c r="F319" t="s">
        <v>543</v>
      </c>
      <c r="H319" t="s">
        <v>583</v>
      </c>
      <c r="I319" t="str">
        <f>("HB 1121")</f>
        <v>HB 1121</v>
      </c>
      <c r="J319" t="s">
        <v>543</v>
      </c>
      <c r="L319" t="s">
        <v>583</v>
      </c>
      <c r="M319" s="1">
        <v>44203</v>
      </c>
      <c r="N319" t="s">
        <v>543</v>
      </c>
      <c r="P319" t="s">
        <v>583</v>
      </c>
      <c r="Q319" t="str">
        <f t="shared" si="21"/>
        <v>Failed</v>
      </c>
      <c r="R319" t="s">
        <v>543</v>
      </c>
      <c r="T319" t="s">
        <v>583</v>
      </c>
      <c r="U319" s="1">
        <v>44203</v>
      </c>
      <c r="V319" t="s">
        <v>543</v>
      </c>
      <c r="X319" t="s">
        <v>583</v>
      </c>
      <c r="Y319">
        <v>1</v>
      </c>
      <c r="Z319" t="s">
        <v>543</v>
      </c>
      <c r="AB319" t="s">
        <v>583</v>
      </c>
      <c r="AC319" t="str">
        <f>("Duration of emergency order is limited, Scope of emergency order is restricted")</f>
        <v>Duration of emergency order is limited, Scope of emergency order is restricted</v>
      </c>
      <c r="AD319" t="s">
        <v>543</v>
      </c>
      <c r="AF319" t="s">
        <v>583</v>
      </c>
      <c r="AG319">
        <v>0</v>
      </c>
      <c r="AO319">
        <v>1</v>
      </c>
      <c r="AP319" t="s">
        <v>543</v>
      </c>
      <c r="AR319" t="s">
        <v>583</v>
      </c>
      <c r="AS319" t="str">
        <f>("Scope of emergency order is restricted")</f>
        <v>Scope of emergency order is restricted</v>
      </c>
      <c r="AT319" t="s">
        <v>543</v>
      </c>
      <c r="AV319" t="s">
        <v>583</v>
      </c>
    </row>
    <row r="320" spans="1:48" x14ac:dyDescent="0.35">
      <c r="A320" t="s">
        <v>536</v>
      </c>
      <c r="B320" t="s">
        <v>537</v>
      </c>
      <c r="C320" s="1">
        <v>44515</v>
      </c>
      <c r="D320" s="1">
        <v>44701</v>
      </c>
      <c r="E320">
        <v>1</v>
      </c>
      <c r="F320" t="s">
        <v>537</v>
      </c>
      <c r="H320" t="s">
        <v>584</v>
      </c>
      <c r="I320" t="str">
        <f>("SB 48")</f>
        <v>SB 48</v>
      </c>
      <c r="J320" t="s">
        <v>537</v>
      </c>
      <c r="L320" t="s">
        <v>584</v>
      </c>
      <c r="M320" s="1">
        <v>44200</v>
      </c>
      <c r="N320" t="s">
        <v>537</v>
      </c>
      <c r="P320" t="s">
        <v>584</v>
      </c>
      <c r="Q320" t="str">
        <f t="shared" si="21"/>
        <v>Failed</v>
      </c>
      <c r="R320" t="s">
        <v>537</v>
      </c>
      <c r="T320" t="s">
        <v>584</v>
      </c>
      <c r="U320" s="1">
        <v>44221</v>
      </c>
      <c r="V320" t="s">
        <v>537</v>
      </c>
      <c r="X320" t="s">
        <v>584</v>
      </c>
      <c r="Y320">
        <v>0</v>
      </c>
      <c r="AG320">
        <v>0</v>
      </c>
      <c r="AO320">
        <v>1</v>
      </c>
      <c r="AP320" t="s">
        <v>537</v>
      </c>
      <c r="AR320" t="s">
        <v>584</v>
      </c>
      <c r="AS320" t="str">
        <f>("Issuance of emergency order is restricted, Scope of emergency order is restricted")</f>
        <v>Issuance of emergency order is restricted, Scope of emergency order is restricted</v>
      </c>
      <c r="AT320" t="s">
        <v>537</v>
      </c>
      <c r="AV320" t="s">
        <v>584</v>
      </c>
    </row>
    <row r="321" spans="1:48" x14ac:dyDescent="0.35">
      <c r="A321" t="s">
        <v>536</v>
      </c>
      <c r="B321" t="s">
        <v>539</v>
      </c>
      <c r="C321" s="1">
        <v>44515</v>
      </c>
      <c r="D321" s="1">
        <v>44701</v>
      </c>
      <c r="E321">
        <v>1</v>
      </c>
      <c r="F321" t="s">
        <v>539</v>
      </c>
      <c r="H321" t="s">
        <v>585</v>
      </c>
      <c r="I321" t="str">
        <f>("HB 1123")</f>
        <v>HB 1123</v>
      </c>
      <c r="J321" t="s">
        <v>539</v>
      </c>
      <c r="L321" t="s">
        <v>585</v>
      </c>
      <c r="M321" s="1">
        <v>44200</v>
      </c>
      <c r="N321" t="s">
        <v>539</v>
      </c>
      <c r="P321" t="s">
        <v>585</v>
      </c>
      <c r="Q321" t="str">
        <f t="shared" si="21"/>
        <v>Failed</v>
      </c>
      <c r="R321" t="s">
        <v>539</v>
      </c>
      <c r="T321" t="s">
        <v>585</v>
      </c>
      <c r="U321" s="1">
        <v>44301</v>
      </c>
      <c r="V321" t="s">
        <v>539</v>
      </c>
      <c r="X321" t="s">
        <v>585</v>
      </c>
      <c r="Y321">
        <v>1</v>
      </c>
      <c r="Z321" t="s">
        <v>539</v>
      </c>
      <c r="AB321" t="s">
        <v>585</v>
      </c>
      <c r="AC321" t="str">
        <f>("Duration of emergency order is limited")</f>
        <v>Duration of emergency order is limited</v>
      </c>
      <c r="AD321" t="s">
        <v>539</v>
      </c>
      <c r="AF321" t="s">
        <v>585</v>
      </c>
      <c r="AG321">
        <v>0</v>
      </c>
      <c r="AO321">
        <v>0</v>
      </c>
    </row>
    <row r="322" spans="1:48" x14ac:dyDescent="0.35">
      <c r="A322" t="s">
        <v>536</v>
      </c>
      <c r="B322" t="s">
        <v>557</v>
      </c>
      <c r="C322" s="1">
        <v>44515</v>
      </c>
      <c r="D322" s="1">
        <v>44701</v>
      </c>
      <c r="E322">
        <v>1</v>
      </c>
      <c r="F322" t="s">
        <v>191</v>
      </c>
      <c r="H322" t="s">
        <v>586</v>
      </c>
      <c r="I322" t="str">
        <f>("SB 379")</f>
        <v>SB 379</v>
      </c>
      <c r="J322" t="s">
        <v>191</v>
      </c>
      <c r="L322" t="s">
        <v>586</v>
      </c>
      <c r="M322" s="1">
        <v>44575</v>
      </c>
      <c r="N322" t="s">
        <v>191</v>
      </c>
      <c r="P322" t="s">
        <v>586</v>
      </c>
      <c r="Q322" t="str">
        <f t="shared" si="21"/>
        <v>Failed</v>
      </c>
      <c r="R322" t="s">
        <v>191</v>
      </c>
      <c r="T322" t="s">
        <v>586</v>
      </c>
      <c r="U322" s="1">
        <v>44575</v>
      </c>
      <c r="V322" t="s">
        <v>191</v>
      </c>
      <c r="X322" t="s">
        <v>586</v>
      </c>
      <c r="Y322">
        <v>1</v>
      </c>
      <c r="Z322" t="s">
        <v>191</v>
      </c>
      <c r="AB322" t="s">
        <v>586</v>
      </c>
      <c r="AC322" t="str">
        <f>("Issuance of emergency order is restricted, Scope of emergency order is restricted")</f>
        <v>Issuance of emergency order is restricted, Scope of emergency order is restricted</v>
      </c>
      <c r="AD322" t="s">
        <v>191</v>
      </c>
      <c r="AF322" t="s">
        <v>586</v>
      </c>
      <c r="AG322">
        <v>1</v>
      </c>
      <c r="AH322" t="s">
        <v>191</v>
      </c>
      <c r="AJ322" t="s">
        <v>586</v>
      </c>
      <c r="AK322" t="str">
        <f>("Issuance of emergency order is restricted, Scope of emergency order is restricted")</f>
        <v>Issuance of emergency order is restricted, Scope of emergency order is restricted</v>
      </c>
      <c r="AL322" t="s">
        <v>191</v>
      </c>
      <c r="AN322" t="s">
        <v>586</v>
      </c>
      <c r="AO322">
        <v>0</v>
      </c>
    </row>
    <row r="323" spans="1:48" x14ac:dyDescent="0.35">
      <c r="A323" t="s">
        <v>536</v>
      </c>
      <c r="B323" t="s">
        <v>587</v>
      </c>
      <c r="C323" s="1">
        <v>44565</v>
      </c>
      <c r="D323" s="1">
        <v>44627</v>
      </c>
      <c r="E323">
        <v>1</v>
      </c>
      <c r="F323" t="s">
        <v>587</v>
      </c>
      <c r="H323" t="s">
        <v>588</v>
      </c>
      <c r="I323" t="str">
        <f>("HB 1131")</f>
        <v>HB 1131</v>
      </c>
      <c r="J323" t="s">
        <v>587</v>
      </c>
      <c r="L323" t="s">
        <v>588</v>
      </c>
      <c r="M323" s="1">
        <v>44565</v>
      </c>
      <c r="N323" t="s">
        <v>587</v>
      </c>
      <c r="P323" t="s">
        <v>588</v>
      </c>
      <c r="Q323" t="str">
        <f>("Introduced")</f>
        <v>Introduced</v>
      </c>
      <c r="R323" t="s">
        <v>587</v>
      </c>
      <c r="T323" t="s">
        <v>588</v>
      </c>
      <c r="U323" s="1">
        <v>44565</v>
      </c>
      <c r="V323" t="s">
        <v>587</v>
      </c>
      <c r="X323" t="s">
        <v>588</v>
      </c>
      <c r="Y323">
        <v>1</v>
      </c>
      <c r="Z323" t="s">
        <v>587</v>
      </c>
      <c r="AB323" t="s">
        <v>588</v>
      </c>
      <c r="AC323"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323" t="s">
        <v>587</v>
      </c>
      <c r="AF323" t="s">
        <v>588</v>
      </c>
      <c r="AG323">
        <v>1</v>
      </c>
      <c r="AH323" t="s">
        <v>587</v>
      </c>
      <c r="AJ323" t="s">
        <v>588</v>
      </c>
      <c r="AK323" t="str">
        <f>("Duration of emergency order is limited")</f>
        <v>Duration of emergency order is limited</v>
      </c>
      <c r="AL323" t="s">
        <v>587</v>
      </c>
      <c r="AN323" t="s">
        <v>588</v>
      </c>
      <c r="AO323">
        <v>1</v>
      </c>
      <c r="AP323" t="s">
        <v>587</v>
      </c>
      <c r="AR323" t="s">
        <v>588</v>
      </c>
      <c r="AS323" t="str">
        <f>("Duration of emergency order is limited")</f>
        <v>Duration of emergency order is limited</v>
      </c>
      <c r="AT323" t="s">
        <v>587</v>
      </c>
      <c r="AV323" t="s">
        <v>588</v>
      </c>
    </row>
    <row r="324" spans="1:48" x14ac:dyDescent="0.35">
      <c r="A324" t="s">
        <v>536</v>
      </c>
      <c r="B324" t="s">
        <v>587</v>
      </c>
      <c r="C324" s="1">
        <v>44628</v>
      </c>
      <c r="D324" s="1">
        <v>44701</v>
      </c>
      <c r="E324">
        <v>1</v>
      </c>
      <c r="F324" t="s">
        <v>587</v>
      </c>
      <c r="H324" t="s">
        <v>589</v>
      </c>
      <c r="I324" t="str">
        <f>("HB 1131")</f>
        <v>HB 1131</v>
      </c>
      <c r="J324" t="s">
        <v>587</v>
      </c>
      <c r="L324" t="s">
        <v>589</v>
      </c>
      <c r="M324" s="1">
        <v>44565</v>
      </c>
      <c r="N324" t="s">
        <v>587</v>
      </c>
      <c r="P324" t="s">
        <v>589</v>
      </c>
      <c r="Q324" t="str">
        <f>("Failed")</f>
        <v>Failed</v>
      </c>
      <c r="R324" t="s">
        <v>587</v>
      </c>
      <c r="T324" t="s">
        <v>589</v>
      </c>
      <c r="U324" s="1">
        <v>44565</v>
      </c>
      <c r="V324" t="s">
        <v>587</v>
      </c>
      <c r="X324" t="s">
        <v>589</v>
      </c>
      <c r="Y324">
        <v>1</v>
      </c>
      <c r="Z324" t="s">
        <v>587</v>
      </c>
      <c r="AB324" t="s">
        <v>589</v>
      </c>
      <c r="AC324"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324" t="s">
        <v>587</v>
      </c>
      <c r="AF324" t="s">
        <v>589</v>
      </c>
      <c r="AG324">
        <v>1</v>
      </c>
      <c r="AH324" t="s">
        <v>587</v>
      </c>
      <c r="AJ324" t="s">
        <v>589</v>
      </c>
      <c r="AK324" t="str">
        <f>("Duration of emergency order is limited")</f>
        <v>Duration of emergency order is limited</v>
      </c>
      <c r="AL324" t="s">
        <v>587</v>
      </c>
      <c r="AN324" t="s">
        <v>589</v>
      </c>
      <c r="AO324">
        <v>1</v>
      </c>
      <c r="AP324" t="s">
        <v>587</v>
      </c>
      <c r="AR324" t="s">
        <v>589</v>
      </c>
      <c r="AS324" t="str">
        <f>("Duration of emergency order is limited")</f>
        <v>Duration of emergency order is limited</v>
      </c>
      <c r="AT324" t="s">
        <v>587</v>
      </c>
      <c r="AV324" t="s">
        <v>589</v>
      </c>
    </row>
    <row r="325" spans="1:48" x14ac:dyDescent="0.35">
      <c r="A325" t="s">
        <v>590</v>
      </c>
      <c r="B325" t="s">
        <v>48</v>
      </c>
      <c r="C325" s="1">
        <v>44197</v>
      </c>
      <c r="D325" s="1">
        <v>44228</v>
      </c>
      <c r="E325">
        <v>0</v>
      </c>
      <c r="I325" t="str">
        <f>("")</f>
        <v/>
      </c>
    </row>
    <row r="326" spans="1:48" x14ac:dyDescent="0.35">
      <c r="A326" t="s">
        <v>590</v>
      </c>
      <c r="B326" t="s">
        <v>591</v>
      </c>
      <c r="C326" s="1">
        <v>44229</v>
      </c>
      <c r="D326" s="1">
        <v>44701</v>
      </c>
      <c r="E326">
        <v>1</v>
      </c>
      <c r="F326" t="s">
        <v>591</v>
      </c>
      <c r="H326" t="s">
        <v>592</v>
      </c>
      <c r="I326" t="str">
        <f>("HF 330")</f>
        <v>HF 330</v>
      </c>
      <c r="J326" t="s">
        <v>591</v>
      </c>
      <c r="L326" t="s">
        <v>592</v>
      </c>
      <c r="M326" s="1">
        <v>44229</v>
      </c>
      <c r="N326" t="s">
        <v>591</v>
      </c>
      <c r="P326" t="s">
        <v>592</v>
      </c>
      <c r="Q326" t="str">
        <f>("Introduced")</f>
        <v>Introduced</v>
      </c>
      <c r="R326" t="s">
        <v>591</v>
      </c>
      <c r="S326" t="s">
        <v>593</v>
      </c>
      <c r="T326" t="s">
        <v>592</v>
      </c>
      <c r="U326" s="1">
        <v>44229</v>
      </c>
      <c r="V326" t="s">
        <v>591</v>
      </c>
      <c r="X326" t="s">
        <v>592</v>
      </c>
      <c r="Y326">
        <v>1</v>
      </c>
      <c r="Z326" t="s">
        <v>591</v>
      </c>
      <c r="AB326" t="s">
        <v>592</v>
      </c>
      <c r="AC326" t="str">
        <f>("Duration of emergency order is limited, Scope of emergency order is restricted")</f>
        <v>Duration of emergency order is limited, Scope of emergency order is restricted</v>
      </c>
      <c r="AD326" t="s">
        <v>591</v>
      </c>
      <c r="AF326" t="s">
        <v>592</v>
      </c>
      <c r="AG326">
        <v>1</v>
      </c>
      <c r="AH326" t="s">
        <v>591</v>
      </c>
      <c r="AJ326" t="s">
        <v>592</v>
      </c>
      <c r="AK326" t="str">
        <f>("Duration of emergency order is limited, Scope of emergency order is restricted")</f>
        <v>Duration of emergency order is limited, Scope of emergency order is restricted</v>
      </c>
      <c r="AL326" t="s">
        <v>591</v>
      </c>
      <c r="AN326" t="s">
        <v>592</v>
      </c>
      <c r="AO326">
        <v>1</v>
      </c>
      <c r="AP326" t="s">
        <v>591</v>
      </c>
      <c r="AR326" t="s">
        <v>592</v>
      </c>
      <c r="AS326" t="str">
        <f>("Duration of emergency order is limited, Scope of emergency order is restricted")</f>
        <v>Duration of emergency order is limited, Scope of emergency order is restricted</v>
      </c>
      <c r="AT326" t="s">
        <v>591</v>
      </c>
      <c r="AV326" t="s">
        <v>592</v>
      </c>
    </row>
    <row r="327" spans="1:48" x14ac:dyDescent="0.35">
      <c r="A327" t="s">
        <v>590</v>
      </c>
      <c r="B327" t="s">
        <v>594</v>
      </c>
      <c r="C327" s="1">
        <v>44593</v>
      </c>
      <c r="D327" s="1">
        <v>44701</v>
      </c>
      <c r="E327">
        <v>1</v>
      </c>
      <c r="F327" t="s">
        <v>594</v>
      </c>
      <c r="H327" t="s">
        <v>595</v>
      </c>
      <c r="I327" t="str">
        <f>("HSB 647")</f>
        <v>HSB 647</v>
      </c>
      <c r="J327" t="s">
        <v>594</v>
      </c>
      <c r="L327" t="s">
        <v>595</v>
      </c>
      <c r="M327" s="1">
        <v>44593</v>
      </c>
      <c r="N327" t="s">
        <v>594</v>
      </c>
      <c r="P327" t="s">
        <v>595</v>
      </c>
      <c r="Q327" t="str">
        <f>("Introduced")</f>
        <v>Introduced</v>
      </c>
      <c r="R327" t="s">
        <v>594</v>
      </c>
      <c r="S327" t="s">
        <v>593</v>
      </c>
      <c r="T327" t="s">
        <v>595</v>
      </c>
      <c r="U327" s="1">
        <v>44621</v>
      </c>
      <c r="V327" t="s">
        <v>594</v>
      </c>
      <c r="X327" t="s">
        <v>595</v>
      </c>
      <c r="Y327">
        <v>1</v>
      </c>
      <c r="Z327" t="s">
        <v>594</v>
      </c>
      <c r="AB327" t="s">
        <v>595</v>
      </c>
      <c r="AC327" t="str">
        <f>("Scope of emergency order is restricted")</f>
        <v>Scope of emergency order is restricted</v>
      </c>
      <c r="AD327" t="s">
        <v>594</v>
      </c>
      <c r="AF327" t="s">
        <v>595</v>
      </c>
      <c r="AG327">
        <v>1</v>
      </c>
      <c r="AH327" t="s">
        <v>594</v>
      </c>
      <c r="AJ327" t="s">
        <v>595</v>
      </c>
      <c r="AK327" t="str">
        <f>("Scope of emergency order is restricted")</f>
        <v>Scope of emergency order is restricted</v>
      </c>
      <c r="AL327" t="s">
        <v>594</v>
      </c>
      <c r="AN327" t="s">
        <v>595</v>
      </c>
      <c r="AO327">
        <v>1</v>
      </c>
      <c r="AP327" t="s">
        <v>594</v>
      </c>
      <c r="AR327" t="s">
        <v>595</v>
      </c>
      <c r="AS327" t="str">
        <f>("Scope of emergency order is restricted")</f>
        <v>Scope of emergency order is restricted</v>
      </c>
      <c r="AT327" t="s">
        <v>594</v>
      </c>
      <c r="AV327" t="s">
        <v>595</v>
      </c>
    </row>
    <row r="328" spans="1:48" x14ac:dyDescent="0.35">
      <c r="A328" t="s">
        <v>590</v>
      </c>
      <c r="B328" t="s">
        <v>596</v>
      </c>
      <c r="C328" s="1">
        <v>44596</v>
      </c>
      <c r="D328" s="1">
        <v>44701</v>
      </c>
      <c r="E328">
        <v>1</v>
      </c>
      <c r="F328" t="s">
        <v>596</v>
      </c>
      <c r="H328" t="s">
        <v>597</v>
      </c>
      <c r="I328" t="str">
        <f>("HF 2270")</f>
        <v>HF 2270</v>
      </c>
      <c r="J328" t="s">
        <v>596</v>
      </c>
      <c r="L328" t="s">
        <v>597</v>
      </c>
      <c r="M328" s="1">
        <v>44596</v>
      </c>
      <c r="N328" t="s">
        <v>596</v>
      </c>
      <c r="P328" t="s">
        <v>597</v>
      </c>
      <c r="Q328" t="str">
        <f>("Introduced")</f>
        <v>Introduced</v>
      </c>
      <c r="R328" t="s">
        <v>596</v>
      </c>
      <c r="S328" t="s">
        <v>593</v>
      </c>
      <c r="T328" t="s">
        <v>597</v>
      </c>
      <c r="U328" s="1">
        <v>44596</v>
      </c>
      <c r="V328" t="s">
        <v>596</v>
      </c>
      <c r="X328" t="s">
        <v>597</v>
      </c>
      <c r="Y328">
        <v>1</v>
      </c>
      <c r="Z328" t="s">
        <v>596</v>
      </c>
      <c r="AB328" t="s">
        <v>597</v>
      </c>
      <c r="AC328" t="str">
        <f>("Duration of emergency order is limited, Scope of emergency order is restricted, Termination by legislature")</f>
        <v>Duration of emergency order is limited, Scope of emergency order is restricted, Termination by legislature</v>
      </c>
      <c r="AD328" t="s">
        <v>596</v>
      </c>
      <c r="AF328" t="s">
        <v>597</v>
      </c>
      <c r="AG328">
        <v>1</v>
      </c>
      <c r="AH328" t="s">
        <v>596</v>
      </c>
      <c r="AJ328" t="s">
        <v>597</v>
      </c>
      <c r="AK328" t="str">
        <f>("Duration of emergency order is limited, Scope of emergency order is restricted, Termination by legislature")</f>
        <v>Duration of emergency order is limited, Scope of emergency order is restricted, Termination by legislature</v>
      </c>
      <c r="AL328" t="s">
        <v>596</v>
      </c>
      <c r="AN328" t="s">
        <v>597</v>
      </c>
      <c r="AO328">
        <v>0</v>
      </c>
    </row>
    <row r="329" spans="1:48" x14ac:dyDescent="0.35">
      <c r="A329" t="s">
        <v>598</v>
      </c>
      <c r="B329" t="s">
        <v>48</v>
      </c>
      <c r="C329" s="1">
        <v>44197</v>
      </c>
      <c r="D329" s="1">
        <v>44206</v>
      </c>
      <c r="E329">
        <v>0</v>
      </c>
      <c r="I329" t="str">
        <f>("")</f>
        <v/>
      </c>
    </row>
    <row r="330" spans="1:48" x14ac:dyDescent="0.35">
      <c r="A330" t="s">
        <v>598</v>
      </c>
      <c r="B330" t="s">
        <v>599</v>
      </c>
      <c r="C330" s="1">
        <v>44207</v>
      </c>
      <c r="D330" s="1">
        <v>44209</v>
      </c>
      <c r="E330">
        <v>1</v>
      </c>
      <c r="F330" t="s">
        <v>599</v>
      </c>
      <c r="H330" t="s">
        <v>600</v>
      </c>
      <c r="I330" t="str">
        <f>("SB 14")</f>
        <v>SB 14</v>
      </c>
      <c r="J330" t="s">
        <v>599</v>
      </c>
      <c r="L330" t="s">
        <v>600</v>
      </c>
      <c r="M330" s="1">
        <v>44207</v>
      </c>
      <c r="N330" t="s">
        <v>599</v>
      </c>
      <c r="P330" t="s">
        <v>600</v>
      </c>
      <c r="Q330" t="str">
        <f>("Introduced")</f>
        <v>Introduced</v>
      </c>
      <c r="R330" t="s">
        <v>599</v>
      </c>
      <c r="T330" t="s">
        <v>600</v>
      </c>
      <c r="U330" s="1">
        <v>44209</v>
      </c>
      <c r="V330" t="s">
        <v>599</v>
      </c>
      <c r="X330" t="s">
        <v>600</v>
      </c>
      <c r="Y330">
        <v>1</v>
      </c>
      <c r="Z330" t="s">
        <v>599</v>
      </c>
      <c r="AB330" t="s">
        <v>600</v>
      </c>
      <c r="AC330" t="str">
        <f>("Issuance of emergency order is restricted, Scope of emergency order is restricted, Termination by another entity")</f>
        <v>Issuance of emergency order is restricted, Scope of emergency order is restricted, Termination by another entity</v>
      </c>
      <c r="AD330" t="s">
        <v>599</v>
      </c>
      <c r="AF330" t="s">
        <v>600</v>
      </c>
      <c r="AG330">
        <v>0</v>
      </c>
      <c r="AO330">
        <v>1</v>
      </c>
      <c r="AP330" t="s">
        <v>599</v>
      </c>
      <c r="AR330" t="s">
        <v>600</v>
      </c>
      <c r="AS330" t="str">
        <f>("Scope of emergency order is restricted")</f>
        <v>Scope of emergency order is restricted</v>
      </c>
      <c r="AT330" t="s">
        <v>599</v>
      </c>
      <c r="AV330" t="s">
        <v>600</v>
      </c>
    </row>
    <row r="331" spans="1:48" x14ac:dyDescent="0.35">
      <c r="A331" t="s">
        <v>598</v>
      </c>
      <c r="B331" t="s">
        <v>601</v>
      </c>
      <c r="C331" s="1">
        <v>44208</v>
      </c>
      <c r="D331" s="1">
        <v>44701</v>
      </c>
      <c r="E331">
        <v>1</v>
      </c>
      <c r="I331" t="str">
        <f>("HB 2048")</f>
        <v>HB 2048</v>
      </c>
      <c r="M331" s="1">
        <v>44208</v>
      </c>
      <c r="Q331" t="str">
        <f>("Introduced")</f>
        <v>Introduced</v>
      </c>
      <c r="S331" t="s">
        <v>602</v>
      </c>
      <c r="U331" s="1">
        <v>44215</v>
      </c>
      <c r="Y331">
        <v>1</v>
      </c>
      <c r="AC331" t="str">
        <f>("Scope of emergency order is restricted")</f>
        <v>Scope of emergency order is restricted</v>
      </c>
      <c r="AG331">
        <v>0</v>
      </c>
      <c r="AO331">
        <v>1</v>
      </c>
      <c r="AS331" t="str">
        <f>("Scope of emergency order is restricted")</f>
        <v>Scope of emergency order is restricted</v>
      </c>
    </row>
    <row r="332" spans="1:48" x14ac:dyDescent="0.35">
      <c r="A332" t="s">
        <v>598</v>
      </c>
      <c r="B332" t="s">
        <v>599</v>
      </c>
      <c r="C332" s="1">
        <v>44210</v>
      </c>
      <c r="D332" s="1">
        <v>44216</v>
      </c>
      <c r="E332">
        <v>1</v>
      </c>
      <c r="F332" t="s">
        <v>599</v>
      </c>
      <c r="H332" t="s">
        <v>603</v>
      </c>
      <c r="I332" t="str">
        <f>("SB 14")</f>
        <v>SB 14</v>
      </c>
      <c r="J332" t="s">
        <v>599</v>
      </c>
      <c r="L332" t="s">
        <v>603</v>
      </c>
      <c r="M332" s="1">
        <v>44207</v>
      </c>
      <c r="N332" t="s">
        <v>599</v>
      </c>
      <c r="P332" t="s">
        <v>603</v>
      </c>
      <c r="Q332" t="str">
        <f>("Passed First Chamber")</f>
        <v>Passed First Chamber</v>
      </c>
      <c r="R332" t="s">
        <v>599</v>
      </c>
      <c r="T332" t="s">
        <v>603</v>
      </c>
      <c r="U332" s="1">
        <v>44216</v>
      </c>
      <c r="V332" t="s">
        <v>599</v>
      </c>
      <c r="X332" t="s">
        <v>603</v>
      </c>
      <c r="Y332">
        <v>1</v>
      </c>
      <c r="Z332" t="s">
        <v>599</v>
      </c>
      <c r="AB332" t="s">
        <v>603</v>
      </c>
      <c r="AC332" t="str">
        <f>("Issuance of emergency order is restricted, Scope of emergency order is restricted, Termination by another entity")</f>
        <v>Issuance of emergency order is restricted, Scope of emergency order is restricted, Termination by another entity</v>
      </c>
      <c r="AD332" t="s">
        <v>599</v>
      </c>
      <c r="AF332" t="s">
        <v>603</v>
      </c>
      <c r="AG332">
        <v>0</v>
      </c>
      <c r="AO332">
        <v>1</v>
      </c>
      <c r="AP332" t="s">
        <v>599</v>
      </c>
      <c r="AR332" t="s">
        <v>603</v>
      </c>
      <c r="AS332" t="str">
        <f>("Scope of emergency order is restricted")</f>
        <v>Scope of emergency order is restricted</v>
      </c>
      <c r="AT332" t="s">
        <v>599</v>
      </c>
      <c r="AV332" t="s">
        <v>603</v>
      </c>
    </row>
    <row r="333" spans="1:48" x14ac:dyDescent="0.35">
      <c r="A333" t="s">
        <v>598</v>
      </c>
      <c r="B333" t="s">
        <v>599</v>
      </c>
      <c r="C333" s="1">
        <v>44217</v>
      </c>
      <c r="D333" s="1">
        <v>44220</v>
      </c>
      <c r="E333">
        <v>1</v>
      </c>
      <c r="F333" t="s">
        <v>599</v>
      </c>
      <c r="H333" t="s">
        <v>604</v>
      </c>
      <c r="I333" t="str">
        <f>("SB 14")</f>
        <v>SB 14</v>
      </c>
      <c r="J333" t="s">
        <v>599</v>
      </c>
      <c r="L333" t="s">
        <v>604</v>
      </c>
      <c r="M333" s="1">
        <v>44207</v>
      </c>
      <c r="N333" t="s">
        <v>599</v>
      </c>
      <c r="P333" t="s">
        <v>604</v>
      </c>
      <c r="Q333" t="str">
        <f>("Passed Second Chamber")</f>
        <v>Passed Second Chamber</v>
      </c>
      <c r="R333" t="s">
        <v>599</v>
      </c>
      <c r="T333" t="s">
        <v>604</v>
      </c>
      <c r="U333" s="1">
        <v>44217</v>
      </c>
      <c r="V333" t="s">
        <v>599</v>
      </c>
      <c r="X333" t="s">
        <v>604</v>
      </c>
      <c r="Y333">
        <v>1</v>
      </c>
      <c r="Z333" t="s">
        <v>599</v>
      </c>
      <c r="AB333" t="s">
        <v>604</v>
      </c>
      <c r="AC333" t="str">
        <f>("Issuance of emergency order is restricted, Scope of emergency order is restricted, Termination by another entity")</f>
        <v>Issuance of emergency order is restricted, Scope of emergency order is restricted, Termination by another entity</v>
      </c>
      <c r="AD333" t="s">
        <v>599</v>
      </c>
      <c r="AF333" t="s">
        <v>604</v>
      </c>
      <c r="AG333">
        <v>0</v>
      </c>
      <c r="AO333">
        <v>1</v>
      </c>
      <c r="AP333" t="s">
        <v>599</v>
      </c>
      <c r="AR333" t="s">
        <v>604</v>
      </c>
      <c r="AS333" t="str">
        <f>("Scope of emergency order is restricted")</f>
        <v>Scope of emergency order is restricted</v>
      </c>
      <c r="AT333" t="s">
        <v>599</v>
      </c>
      <c r="AV333" t="s">
        <v>604</v>
      </c>
    </row>
    <row r="334" spans="1:48" x14ac:dyDescent="0.35">
      <c r="A334" t="s">
        <v>598</v>
      </c>
      <c r="B334" t="s">
        <v>599</v>
      </c>
      <c r="C334" s="1">
        <v>44221</v>
      </c>
      <c r="D334" s="1">
        <v>44701</v>
      </c>
      <c r="E334">
        <v>1</v>
      </c>
      <c r="F334" t="s">
        <v>599</v>
      </c>
      <c r="H334" t="s">
        <v>605</v>
      </c>
      <c r="I334" t="str">
        <f>("SB 14")</f>
        <v>SB 14</v>
      </c>
      <c r="J334" t="s">
        <v>599</v>
      </c>
      <c r="L334" t="s">
        <v>605</v>
      </c>
      <c r="M334" s="1">
        <v>44207</v>
      </c>
      <c r="N334" t="s">
        <v>599</v>
      </c>
      <c r="P334" t="s">
        <v>605</v>
      </c>
      <c r="Q334" t="str">
        <f>("Enacted")</f>
        <v>Enacted</v>
      </c>
      <c r="R334" t="s">
        <v>599</v>
      </c>
      <c r="T334" t="s">
        <v>605</v>
      </c>
      <c r="U334" s="1">
        <v>44221</v>
      </c>
      <c r="V334" t="s">
        <v>599</v>
      </c>
      <c r="X334" t="s">
        <v>605</v>
      </c>
      <c r="Y334">
        <v>1</v>
      </c>
      <c r="Z334" t="s">
        <v>599</v>
      </c>
      <c r="AB334" t="s">
        <v>605</v>
      </c>
      <c r="AC334" t="str">
        <f>("Issuance of emergency order is restricted, Scope of emergency order is restricted, Termination by another entity")</f>
        <v>Issuance of emergency order is restricted, Scope of emergency order is restricted, Termination by another entity</v>
      </c>
      <c r="AD334" t="s">
        <v>599</v>
      </c>
      <c r="AF334" t="s">
        <v>605</v>
      </c>
      <c r="AG334">
        <v>0</v>
      </c>
      <c r="AO334">
        <v>1</v>
      </c>
      <c r="AP334" t="s">
        <v>599</v>
      </c>
      <c r="AR334" t="s">
        <v>605</v>
      </c>
      <c r="AS334" t="str">
        <f>("Scope of emergency order is restricted")</f>
        <v>Scope of emergency order is restricted</v>
      </c>
      <c r="AT334" t="s">
        <v>599</v>
      </c>
      <c r="AV334" t="s">
        <v>605</v>
      </c>
    </row>
    <row r="335" spans="1:48" x14ac:dyDescent="0.35">
      <c r="A335" t="s">
        <v>598</v>
      </c>
      <c r="B335" t="s">
        <v>606</v>
      </c>
      <c r="C335" s="1">
        <v>44250</v>
      </c>
      <c r="D335" s="1">
        <v>44258</v>
      </c>
      <c r="E335">
        <v>1</v>
      </c>
      <c r="F335" t="s">
        <v>606</v>
      </c>
      <c r="H335" t="s">
        <v>607</v>
      </c>
      <c r="I335" t="str">
        <f>("HB 2416")</f>
        <v>HB 2416</v>
      </c>
      <c r="J335" t="s">
        <v>606</v>
      </c>
      <c r="L335" t="s">
        <v>607</v>
      </c>
      <c r="M335" s="1">
        <v>44250</v>
      </c>
      <c r="N335" t="s">
        <v>606</v>
      </c>
      <c r="P335" t="s">
        <v>607</v>
      </c>
      <c r="Q335" t="str">
        <f>("Introduced")</f>
        <v>Introduced</v>
      </c>
      <c r="R335" t="s">
        <v>606</v>
      </c>
      <c r="T335" t="s">
        <v>607</v>
      </c>
      <c r="U335" s="1">
        <v>44258</v>
      </c>
      <c r="V335" t="s">
        <v>606</v>
      </c>
      <c r="X335" t="s">
        <v>607</v>
      </c>
      <c r="Y335">
        <v>1</v>
      </c>
      <c r="Z335" t="s">
        <v>606</v>
      </c>
      <c r="AB335" t="s">
        <v>607</v>
      </c>
      <c r="AC335" t="str">
        <f>("Scope of emergency order is restricted")</f>
        <v>Scope of emergency order is restricted</v>
      </c>
      <c r="AD335" t="s">
        <v>606</v>
      </c>
      <c r="AF335" t="s">
        <v>607</v>
      </c>
      <c r="AG335">
        <v>0</v>
      </c>
      <c r="AO335">
        <v>0</v>
      </c>
    </row>
    <row r="336" spans="1:48" x14ac:dyDescent="0.35">
      <c r="A336" t="s">
        <v>598</v>
      </c>
      <c r="B336" t="s">
        <v>606</v>
      </c>
      <c r="C336" s="1">
        <v>44259</v>
      </c>
      <c r="D336" s="1">
        <v>44277</v>
      </c>
      <c r="E336">
        <v>1</v>
      </c>
      <c r="F336" t="s">
        <v>608</v>
      </c>
      <c r="H336" t="s">
        <v>609</v>
      </c>
      <c r="I336" t="str">
        <f>("HB 2416")</f>
        <v>HB 2416</v>
      </c>
      <c r="J336" t="s">
        <v>608</v>
      </c>
      <c r="L336" t="s">
        <v>609</v>
      </c>
      <c r="M336" s="1">
        <v>44250</v>
      </c>
      <c r="N336" t="s">
        <v>608</v>
      </c>
      <c r="P336" t="s">
        <v>609</v>
      </c>
      <c r="Q336" t="str">
        <f>("Passed First Chamber")</f>
        <v>Passed First Chamber</v>
      </c>
      <c r="R336" t="s">
        <v>608</v>
      </c>
      <c r="T336" t="s">
        <v>609</v>
      </c>
      <c r="U336" s="1">
        <v>44277</v>
      </c>
      <c r="V336" t="s">
        <v>608</v>
      </c>
      <c r="X336" t="s">
        <v>609</v>
      </c>
      <c r="Y336">
        <v>1</v>
      </c>
      <c r="Z336" t="s">
        <v>608</v>
      </c>
      <c r="AB336" t="s">
        <v>609</v>
      </c>
      <c r="AC336" t="str">
        <f>("Scope of emergency order is restricted")</f>
        <v>Scope of emergency order is restricted</v>
      </c>
      <c r="AD336" t="s">
        <v>608</v>
      </c>
      <c r="AF336" t="s">
        <v>609</v>
      </c>
      <c r="AG336">
        <v>0</v>
      </c>
      <c r="AO336">
        <v>0</v>
      </c>
    </row>
    <row r="337" spans="1:48" x14ac:dyDescent="0.35">
      <c r="A337" t="s">
        <v>598</v>
      </c>
      <c r="B337" t="s">
        <v>606</v>
      </c>
      <c r="C337" s="1">
        <v>44278</v>
      </c>
      <c r="D337" s="1">
        <v>44701</v>
      </c>
      <c r="E337">
        <v>1</v>
      </c>
      <c r="F337" t="s">
        <v>608</v>
      </c>
      <c r="H337" t="s">
        <v>610</v>
      </c>
      <c r="I337" t="str">
        <f>("HB 2416")</f>
        <v>HB 2416</v>
      </c>
      <c r="J337" t="s">
        <v>608</v>
      </c>
      <c r="L337" t="s">
        <v>610</v>
      </c>
      <c r="M337" s="1">
        <v>44250</v>
      </c>
      <c r="N337" t="s">
        <v>608</v>
      </c>
      <c r="P337" t="s">
        <v>610</v>
      </c>
      <c r="Q337" t="str">
        <f>("Passed Second Chamber")</f>
        <v>Passed Second Chamber</v>
      </c>
      <c r="R337" t="s">
        <v>608</v>
      </c>
      <c r="S337" t="s">
        <v>602</v>
      </c>
      <c r="T337" t="s">
        <v>610</v>
      </c>
      <c r="U337" s="1">
        <v>44650</v>
      </c>
      <c r="V337" t="s">
        <v>608</v>
      </c>
      <c r="X337" t="s">
        <v>610</v>
      </c>
      <c r="Y337">
        <v>1</v>
      </c>
      <c r="Z337" t="s">
        <v>608</v>
      </c>
      <c r="AB337" t="s">
        <v>610</v>
      </c>
      <c r="AC337" t="str">
        <f>("Scope of emergency order is restricted")</f>
        <v>Scope of emergency order is restricted</v>
      </c>
      <c r="AD337" t="s">
        <v>608</v>
      </c>
      <c r="AF337" t="s">
        <v>610</v>
      </c>
      <c r="AG337">
        <v>0</v>
      </c>
      <c r="AO337">
        <v>0</v>
      </c>
    </row>
    <row r="338" spans="1:48" x14ac:dyDescent="0.35">
      <c r="A338" t="s">
        <v>598</v>
      </c>
      <c r="B338" t="s">
        <v>611</v>
      </c>
      <c r="C338" s="1">
        <v>44280</v>
      </c>
      <c r="D338" s="1">
        <v>44701</v>
      </c>
      <c r="E338">
        <v>1</v>
      </c>
      <c r="F338" t="s">
        <v>611</v>
      </c>
      <c r="H338" t="s">
        <v>612</v>
      </c>
      <c r="I338" t="str">
        <f>("SB 40 ")</f>
        <v xml:space="preserve">SB 40 </v>
      </c>
      <c r="J338" t="s">
        <v>611</v>
      </c>
      <c r="L338" t="s">
        <v>612</v>
      </c>
      <c r="M338" s="1">
        <v>44217</v>
      </c>
      <c r="N338" t="s">
        <v>611</v>
      </c>
      <c r="O338" t="s">
        <v>613</v>
      </c>
      <c r="P338" t="s">
        <v>612</v>
      </c>
      <c r="Q338" t="str">
        <f>("Enacted")</f>
        <v>Enacted</v>
      </c>
      <c r="R338" t="s">
        <v>611</v>
      </c>
      <c r="T338" t="s">
        <v>612</v>
      </c>
      <c r="U338" s="1">
        <v>44280</v>
      </c>
      <c r="V338" t="s">
        <v>611</v>
      </c>
      <c r="X338" t="s">
        <v>612</v>
      </c>
      <c r="Y338">
        <v>1</v>
      </c>
      <c r="Z338" t="s">
        <v>611</v>
      </c>
      <c r="AB338" t="s">
        <v>612</v>
      </c>
      <c r="AC338" t="str">
        <f>("Scope of emergency order is restricted, Termination by another entity, Local override of state orders")</f>
        <v>Scope of emergency order is restricted, Termination by another entity, Local override of state orders</v>
      </c>
      <c r="AD338" t="s">
        <v>611</v>
      </c>
      <c r="AF338" t="s">
        <v>612</v>
      </c>
      <c r="AG338">
        <v>1</v>
      </c>
      <c r="AH338" t="s">
        <v>611</v>
      </c>
      <c r="AJ338" t="s">
        <v>612</v>
      </c>
      <c r="AK338" t="str">
        <f>("Termination by legislature")</f>
        <v>Termination by legislature</v>
      </c>
      <c r="AL338" t="s">
        <v>611</v>
      </c>
      <c r="AN338" t="s">
        <v>612</v>
      </c>
      <c r="AO338">
        <v>1</v>
      </c>
      <c r="AP338" t="s">
        <v>611</v>
      </c>
      <c r="AR338" t="s">
        <v>612</v>
      </c>
      <c r="AS338" t="str">
        <f>("Scope of emergency order is restricted, Termination by another entity")</f>
        <v>Scope of emergency order is restricted, Termination by another entity</v>
      </c>
      <c r="AT338" t="s">
        <v>611</v>
      </c>
      <c r="AV338" t="s">
        <v>612</v>
      </c>
    </row>
    <row r="339" spans="1:48" x14ac:dyDescent="0.35">
      <c r="A339" t="s">
        <v>598</v>
      </c>
      <c r="B339" t="s">
        <v>170</v>
      </c>
      <c r="C339" s="1">
        <v>44581</v>
      </c>
      <c r="D339" s="1">
        <v>44701</v>
      </c>
      <c r="E339">
        <v>1</v>
      </c>
      <c r="F339" t="s">
        <v>170</v>
      </c>
      <c r="H339" t="s">
        <v>139</v>
      </c>
      <c r="I339" t="str">
        <f>("HB 2498")</f>
        <v>HB 2498</v>
      </c>
      <c r="J339" t="s">
        <v>170</v>
      </c>
      <c r="L339" t="s">
        <v>139</v>
      </c>
      <c r="M339" s="1">
        <v>44581</v>
      </c>
      <c r="N339" t="s">
        <v>170</v>
      </c>
      <c r="P339" t="s">
        <v>139</v>
      </c>
      <c r="Q339" t="str">
        <f t="shared" ref="Q339:Q349" si="22">("Introduced")</f>
        <v>Introduced</v>
      </c>
      <c r="R339" t="s">
        <v>170</v>
      </c>
      <c r="S339" t="s">
        <v>602</v>
      </c>
      <c r="T339" t="s">
        <v>139</v>
      </c>
      <c r="U339" s="1">
        <v>44608</v>
      </c>
      <c r="V339" t="s">
        <v>170</v>
      </c>
      <c r="X339" t="s">
        <v>139</v>
      </c>
      <c r="Y339">
        <v>0</v>
      </c>
      <c r="AG339">
        <v>1</v>
      </c>
      <c r="AH339" t="s">
        <v>170</v>
      </c>
      <c r="AJ339" t="s">
        <v>139</v>
      </c>
      <c r="AK339" t="str">
        <f>("Scope of emergency order is restricted")</f>
        <v>Scope of emergency order is restricted</v>
      </c>
      <c r="AL339" t="s">
        <v>170</v>
      </c>
      <c r="AN339" t="s">
        <v>139</v>
      </c>
      <c r="AO339">
        <v>0</v>
      </c>
    </row>
    <row r="340" spans="1:48" x14ac:dyDescent="0.35">
      <c r="A340" t="s">
        <v>598</v>
      </c>
      <c r="B340" t="s">
        <v>614</v>
      </c>
      <c r="C340" s="1">
        <v>44586</v>
      </c>
      <c r="D340" s="1">
        <v>44701</v>
      </c>
      <c r="E340">
        <v>1</v>
      </c>
      <c r="F340" t="s">
        <v>614</v>
      </c>
      <c r="H340" t="s">
        <v>139</v>
      </c>
      <c r="I340" t="str">
        <f>("HB 2535")</f>
        <v>HB 2535</v>
      </c>
      <c r="J340" t="s">
        <v>614</v>
      </c>
      <c r="L340" t="s">
        <v>139</v>
      </c>
      <c r="M340" s="1">
        <v>44586</v>
      </c>
      <c r="N340" t="s">
        <v>614</v>
      </c>
      <c r="P340" t="s">
        <v>139</v>
      </c>
      <c r="Q340" t="str">
        <f t="shared" si="22"/>
        <v>Introduced</v>
      </c>
      <c r="R340" t="s">
        <v>614</v>
      </c>
      <c r="S340" t="s">
        <v>602</v>
      </c>
      <c r="T340" t="s">
        <v>139</v>
      </c>
      <c r="U340" s="1">
        <v>44587</v>
      </c>
      <c r="V340" t="s">
        <v>614</v>
      </c>
      <c r="X340" t="s">
        <v>139</v>
      </c>
      <c r="Y340">
        <v>1</v>
      </c>
      <c r="Z340" t="s">
        <v>614</v>
      </c>
      <c r="AB340" t="s">
        <v>139</v>
      </c>
      <c r="AC340" t="str">
        <f>("Scope of emergency order is restricted")</f>
        <v>Scope of emergency order is restricted</v>
      </c>
      <c r="AD340" t="s">
        <v>614</v>
      </c>
      <c r="AF340" t="s">
        <v>139</v>
      </c>
      <c r="AG340">
        <v>1</v>
      </c>
      <c r="AH340" t="s">
        <v>614</v>
      </c>
      <c r="AJ340" t="s">
        <v>139</v>
      </c>
      <c r="AK340" t="str">
        <f>("Scope of emergency order is restricted")</f>
        <v>Scope of emergency order is restricted</v>
      </c>
      <c r="AL340" t="s">
        <v>614</v>
      </c>
      <c r="AN340" t="s">
        <v>139</v>
      </c>
      <c r="AO340">
        <v>1</v>
      </c>
      <c r="AP340" t="s">
        <v>614</v>
      </c>
      <c r="AR340" t="s">
        <v>139</v>
      </c>
      <c r="AS340" t="str">
        <f>("Scope of emergency order is restricted")</f>
        <v>Scope of emergency order is restricted</v>
      </c>
      <c r="AT340" t="s">
        <v>614</v>
      </c>
      <c r="AV340" t="s">
        <v>139</v>
      </c>
    </row>
    <row r="341" spans="1:48" x14ac:dyDescent="0.35">
      <c r="A341" t="s">
        <v>598</v>
      </c>
      <c r="B341" t="s">
        <v>615</v>
      </c>
      <c r="C341" s="1">
        <v>44588</v>
      </c>
      <c r="D341" s="1">
        <v>44701</v>
      </c>
      <c r="E341">
        <v>1</v>
      </c>
      <c r="F341" t="s">
        <v>615</v>
      </c>
      <c r="H341" t="s">
        <v>616</v>
      </c>
      <c r="I341" t="str">
        <f>("SB 411")</f>
        <v>SB 411</v>
      </c>
      <c r="J341" t="s">
        <v>615</v>
      </c>
      <c r="L341" t="s">
        <v>616</v>
      </c>
      <c r="M341" s="1">
        <v>44588</v>
      </c>
      <c r="N341" t="s">
        <v>615</v>
      </c>
      <c r="P341" t="s">
        <v>616</v>
      </c>
      <c r="Q341" t="str">
        <f t="shared" si="22"/>
        <v>Introduced</v>
      </c>
      <c r="R341" t="s">
        <v>615</v>
      </c>
      <c r="S341" t="s">
        <v>602</v>
      </c>
      <c r="T341" t="s">
        <v>616</v>
      </c>
      <c r="U341" s="1">
        <v>44589</v>
      </c>
      <c r="V341" t="s">
        <v>615</v>
      </c>
      <c r="X341" t="s">
        <v>616</v>
      </c>
      <c r="Y341">
        <v>1</v>
      </c>
      <c r="Z341" t="s">
        <v>615</v>
      </c>
      <c r="AB341" t="s">
        <v>616</v>
      </c>
      <c r="AC341" t="str">
        <f>("Scope of emergency order is restricted")</f>
        <v>Scope of emergency order is restricted</v>
      </c>
      <c r="AG341">
        <v>0</v>
      </c>
      <c r="AO341">
        <v>1</v>
      </c>
      <c r="AP341" t="s">
        <v>615</v>
      </c>
      <c r="AR341" t="s">
        <v>616</v>
      </c>
      <c r="AS341" t="str">
        <f>("Issuance of emergency order is restricted; Duration of emergency order is limited")</f>
        <v>Issuance of emergency order is restricted; Duration of emergency order is limited</v>
      </c>
      <c r="AT341" t="s">
        <v>615</v>
      </c>
      <c r="AV341" t="s">
        <v>616</v>
      </c>
    </row>
    <row r="342" spans="1:48" x14ac:dyDescent="0.35">
      <c r="A342" t="s">
        <v>598</v>
      </c>
      <c r="B342" t="s">
        <v>617</v>
      </c>
      <c r="C342" s="1">
        <v>44588</v>
      </c>
      <c r="D342" s="1">
        <v>44701</v>
      </c>
      <c r="E342">
        <v>1</v>
      </c>
      <c r="F342" t="s">
        <v>617</v>
      </c>
      <c r="H342" t="s">
        <v>618</v>
      </c>
      <c r="I342" t="str">
        <f>("SB 409")</f>
        <v>SB 409</v>
      </c>
      <c r="J342" t="s">
        <v>617</v>
      </c>
      <c r="L342" t="s">
        <v>618</v>
      </c>
      <c r="M342" s="1">
        <v>44588</v>
      </c>
      <c r="N342" t="s">
        <v>617</v>
      </c>
      <c r="P342" t="s">
        <v>618</v>
      </c>
      <c r="Q342" t="str">
        <f t="shared" si="22"/>
        <v>Introduced</v>
      </c>
      <c r="R342" t="s">
        <v>617</v>
      </c>
      <c r="S342" t="s">
        <v>602</v>
      </c>
      <c r="T342" t="s">
        <v>618</v>
      </c>
      <c r="U342" s="1">
        <v>44589</v>
      </c>
      <c r="V342" t="s">
        <v>617</v>
      </c>
      <c r="X342" t="s">
        <v>618</v>
      </c>
      <c r="Y342">
        <v>1</v>
      </c>
      <c r="Z342" t="s">
        <v>617</v>
      </c>
      <c r="AB342" t="s">
        <v>618</v>
      </c>
      <c r="AC342" t="str">
        <f>("Scope of emergency order is restricted")</f>
        <v>Scope of emergency order is restricted</v>
      </c>
      <c r="AD342" t="s">
        <v>617</v>
      </c>
      <c r="AF342" t="s">
        <v>618</v>
      </c>
      <c r="AG342">
        <v>0</v>
      </c>
      <c r="AO342">
        <v>1</v>
      </c>
      <c r="AP342" t="s">
        <v>617</v>
      </c>
      <c r="AR342" t="s">
        <v>618</v>
      </c>
      <c r="AS342" t="str">
        <f>("Scope of emergency order is restricted")</f>
        <v>Scope of emergency order is restricted</v>
      </c>
      <c r="AT342" t="s">
        <v>617</v>
      </c>
      <c r="AV342" t="s">
        <v>618</v>
      </c>
    </row>
    <row r="343" spans="1:48" x14ac:dyDescent="0.35">
      <c r="A343" t="s">
        <v>598</v>
      </c>
      <c r="B343" t="s">
        <v>619</v>
      </c>
      <c r="C343" s="1">
        <v>44595</v>
      </c>
      <c r="D343" s="1">
        <v>44701</v>
      </c>
      <c r="E343">
        <v>1</v>
      </c>
      <c r="F343" t="s">
        <v>619</v>
      </c>
      <c r="H343" t="s">
        <v>620</v>
      </c>
      <c r="I343" t="str">
        <f>("SB 436")</f>
        <v>SB 436</v>
      </c>
      <c r="J343" t="s">
        <v>619</v>
      </c>
      <c r="L343" t="s">
        <v>620</v>
      </c>
      <c r="M343" s="1">
        <v>44595</v>
      </c>
      <c r="N343" t="s">
        <v>619</v>
      </c>
      <c r="P343" t="s">
        <v>620</v>
      </c>
      <c r="Q343" t="str">
        <f t="shared" si="22"/>
        <v>Introduced</v>
      </c>
      <c r="R343" t="s">
        <v>619</v>
      </c>
      <c r="S343" t="s">
        <v>602</v>
      </c>
      <c r="T343" t="s">
        <v>620</v>
      </c>
      <c r="U343" s="1">
        <v>44596</v>
      </c>
      <c r="V343" t="s">
        <v>619</v>
      </c>
      <c r="X343" t="s">
        <v>620</v>
      </c>
      <c r="Y343">
        <v>1</v>
      </c>
      <c r="Z343" t="s">
        <v>619</v>
      </c>
      <c r="AB343" t="s">
        <v>620</v>
      </c>
      <c r="AC343" t="str">
        <f>("Scope of emergency order is restricted")</f>
        <v>Scope of emergency order is restricted</v>
      </c>
      <c r="AD343" t="s">
        <v>619</v>
      </c>
      <c r="AF343" t="s">
        <v>620</v>
      </c>
      <c r="AG343">
        <v>1</v>
      </c>
      <c r="AH343" t="s">
        <v>619</v>
      </c>
      <c r="AJ343" t="s">
        <v>620</v>
      </c>
      <c r="AK343" t="str">
        <f>("Scope of emergency order is restricted")</f>
        <v>Scope of emergency order is restricted</v>
      </c>
      <c r="AL343" t="s">
        <v>619</v>
      </c>
      <c r="AN343" t="s">
        <v>620</v>
      </c>
      <c r="AO343">
        <v>1</v>
      </c>
      <c r="AP343" t="s">
        <v>619</v>
      </c>
      <c r="AR343" t="s">
        <v>620</v>
      </c>
      <c r="AS343" t="str">
        <f>("Scope of emergency order is restricted")</f>
        <v>Scope of emergency order is restricted</v>
      </c>
      <c r="AT343" t="s">
        <v>619</v>
      </c>
      <c r="AV343" t="s">
        <v>620</v>
      </c>
    </row>
    <row r="344" spans="1:48" x14ac:dyDescent="0.35">
      <c r="A344" t="s">
        <v>598</v>
      </c>
      <c r="B344" t="s">
        <v>621</v>
      </c>
      <c r="C344" s="1">
        <v>44601</v>
      </c>
      <c r="D344" s="1">
        <v>44701</v>
      </c>
      <c r="E344">
        <v>1</v>
      </c>
      <c r="F344" t="s">
        <v>621</v>
      </c>
      <c r="H344" t="s">
        <v>622</v>
      </c>
      <c r="I344" t="str">
        <f>("House Bill 2668")</f>
        <v>House Bill 2668</v>
      </c>
      <c r="J344" t="s">
        <v>621</v>
      </c>
      <c r="L344" t="s">
        <v>622</v>
      </c>
      <c r="M344" s="1">
        <v>44601</v>
      </c>
      <c r="N344" t="s">
        <v>621</v>
      </c>
      <c r="P344" t="s">
        <v>622</v>
      </c>
      <c r="Q344" t="str">
        <f t="shared" si="22"/>
        <v>Introduced</v>
      </c>
      <c r="R344" t="s">
        <v>621</v>
      </c>
      <c r="S344" t="s">
        <v>623</v>
      </c>
      <c r="T344" t="s">
        <v>622</v>
      </c>
      <c r="U344" s="1">
        <v>44602</v>
      </c>
      <c r="V344" t="s">
        <v>621</v>
      </c>
      <c r="X344" t="s">
        <v>622</v>
      </c>
      <c r="Y344">
        <v>1</v>
      </c>
      <c r="Z344" t="s">
        <v>621</v>
      </c>
      <c r="AB344" t="s">
        <v>622</v>
      </c>
      <c r="AC344" t="str">
        <f>("Issuance of emergency order is restricted, Scope of emergency order is restricted")</f>
        <v>Issuance of emergency order is restricted, Scope of emergency order is restricted</v>
      </c>
      <c r="AD344" t="s">
        <v>621</v>
      </c>
      <c r="AF344" t="s">
        <v>622</v>
      </c>
      <c r="AG344">
        <v>1</v>
      </c>
      <c r="AH344" t="s">
        <v>621</v>
      </c>
      <c r="AJ344" t="s">
        <v>622</v>
      </c>
      <c r="AK344" t="str">
        <f>("Scope of emergency order is restricted")</f>
        <v>Scope of emergency order is restricted</v>
      </c>
      <c r="AL344" t="s">
        <v>621</v>
      </c>
      <c r="AN344" t="s">
        <v>622</v>
      </c>
      <c r="AO344">
        <v>1</v>
      </c>
      <c r="AP344" t="s">
        <v>621</v>
      </c>
      <c r="AR344" t="s">
        <v>622</v>
      </c>
      <c r="AS344" t="str">
        <f>("Scope of emergency order is restricted")</f>
        <v>Scope of emergency order is restricted</v>
      </c>
      <c r="AT344" t="s">
        <v>621</v>
      </c>
      <c r="AV344" t="s">
        <v>622</v>
      </c>
    </row>
    <row r="345" spans="1:48" x14ac:dyDescent="0.35">
      <c r="A345" t="s">
        <v>598</v>
      </c>
      <c r="B345" t="s">
        <v>624</v>
      </c>
      <c r="C345" s="1">
        <v>44601</v>
      </c>
      <c r="D345" s="1">
        <v>44701</v>
      </c>
      <c r="E345">
        <v>1</v>
      </c>
      <c r="F345" t="s">
        <v>624</v>
      </c>
      <c r="H345" t="s">
        <v>625</v>
      </c>
      <c r="I345" t="str">
        <f>("House Bill 2678")</f>
        <v>House Bill 2678</v>
      </c>
      <c r="J345" t="s">
        <v>624</v>
      </c>
      <c r="L345" t="s">
        <v>625</v>
      </c>
      <c r="M345" s="1">
        <v>44601</v>
      </c>
      <c r="N345" t="s">
        <v>624</v>
      </c>
      <c r="P345" t="s">
        <v>625</v>
      </c>
      <c r="Q345" t="str">
        <f t="shared" si="22"/>
        <v>Introduced</v>
      </c>
      <c r="R345" t="s">
        <v>624</v>
      </c>
      <c r="S345" t="s">
        <v>626</v>
      </c>
      <c r="T345" t="s">
        <v>625</v>
      </c>
      <c r="U345" s="1">
        <v>44602</v>
      </c>
      <c r="V345" t="s">
        <v>624</v>
      </c>
      <c r="X345" t="s">
        <v>625</v>
      </c>
      <c r="Y345">
        <v>1</v>
      </c>
      <c r="Z345" t="s">
        <v>624</v>
      </c>
      <c r="AB345" t="s">
        <v>625</v>
      </c>
      <c r="AC345" t="str">
        <f>("Issuance of emergency order is restricted, Scope of emergency order is restricted")</f>
        <v>Issuance of emergency order is restricted, Scope of emergency order is restricted</v>
      </c>
      <c r="AD345" t="s">
        <v>624</v>
      </c>
      <c r="AF345" t="s">
        <v>625</v>
      </c>
      <c r="AG345">
        <v>1</v>
      </c>
      <c r="AH345" t="s">
        <v>624</v>
      </c>
      <c r="AJ345" t="s">
        <v>625</v>
      </c>
      <c r="AK345" t="str">
        <f>("Issuance of emergency order is restricted, Scope of emergency order is restricted")</f>
        <v>Issuance of emergency order is restricted, Scope of emergency order is restricted</v>
      </c>
      <c r="AL345" t="s">
        <v>624</v>
      </c>
      <c r="AN345" t="s">
        <v>625</v>
      </c>
      <c r="AO345">
        <v>1</v>
      </c>
      <c r="AP345" t="s">
        <v>624</v>
      </c>
      <c r="AR345" t="s">
        <v>625</v>
      </c>
      <c r="AS345" t="str">
        <f>("Issuance of emergency order is restricted, Scope of emergency order is restricted")</f>
        <v>Issuance of emergency order is restricted, Scope of emergency order is restricted</v>
      </c>
      <c r="AT345" t="s">
        <v>624</v>
      </c>
      <c r="AV345" t="s">
        <v>625</v>
      </c>
    </row>
    <row r="346" spans="1:48" x14ac:dyDescent="0.35">
      <c r="A346" t="s">
        <v>598</v>
      </c>
      <c r="B346" t="s">
        <v>627</v>
      </c>
      <c r="C346" s="1">
        <v>44601</v>
      </c>
      <c r="D346" s="1">
        <v>44701</v>
      </c>
      <c r="E346">
        <v>1</v>
      </c>
      <c r="F346" t="s">
        <v>627</v>
      </c>
      <c r="H346" t="s">
        <v>628</v>
      </c>
      <c r="I346" t="str">
        <f>("House Bill 2679")</f>
        <v>House Bill 2679</v>
      </c>
      <c r="J346" t="s">
        <v>627</v>
      </c>
      <c r="L346" t="s">
        <v>628</v>
      </c>
      <c r="M346" s="1">
        <v>44601</v>
      </c>
      <c r="N346" t="s">
        <v>627</v>
      </c>
      <c r="P346" t="s">
        <v>628</v>
      </c>
      <c r="Q346" t="str">
        <f t="shared" si="22"/>
        <v>Introduced</v>
      </c>
      <c r="R346" t="s">
        <v>627</v>
      </c>
      <c r="S346" t="s">
        <v>626</v>
      </c>
      <c r="T346" t="s">
        <v>628</v>
      </c>
      <c r="U346" s="1">
        <v>44602</v>
      </c>
      <c r="V346" t="s">
        <v>627</v>
      </c>
      <c r="X346" t="s">
        <v>628</v>
      </c>
      <c r="Y346">
        <v>1</v>
      </c>
      <c r="Z346" t="s">
        <v>627</v>
      </c>
      <c r="AB346" t="s">
        <v>628</v>
      </c>
      <c r="AC346" t="str">
        <f>("Issuance of emergency order is restricted, Scope of emergency order is restricted")</f>
        <v>Issuance of emergency order is restricted, Scope of emergency order is restricted</v>
      </c>
      <c r="AD346" t="s">
        <v>627</v>
      </c>
      <c r="AF346" t="s">
        <v>628</v>
      </c>
      <c r="AG346">
        <v>1</v>
      </c>
      <c r="AH346" t="s">
        <v>627</v>
      </c>
      <c r="AJ346" t="s">
        <v>628</v>
      </c>
      <c r="AK346" t="str">
        <f>("Issuance of emergency order is restricted, Scope of emergency order is restricted")</f>
        <v>Issuance of emergency order is restricted, Scope of emergency order is restricted</v>
      </c>
      <c r="AL346" t="s">
        <v>627</v>
      </c>
      <c r="AN346" t="s">
        <v>628</v>
      </c>
      <c r="AO346">
        <v>1</v>
      </c>
      <c r="AP346" t="s">
        <v>627</v>
      </c>
      <c r="AR346" t="s">
        <v>628</v>
      </c>
      <c r="AS346" t="str">
        <f>("Issuance of emergency order is restricted, Scope of emergency order is restricted")</f>
        <v>Issuance of emergency order is restricted, Scope of emergency order is restricted</v>
      </c>
      <c r="AT346" t="s">
        <v>627</v>
      </c>
      <c r="AV346" t="s">
        <v>628</v>
      </c>
    </row>
    <row r="347" spans="1:48" x14ac:dyDescent="0.35">
      <c r="A347" t="s">
        <v>598</v>
      </c>
      <c r="B347" t="s">
        <v>629</v>
      </c>
      <c r="C347" s="1">
        <v>44602</v>
      </c>
      <c r="D347" s="1">
        <v>44642</v>
      </c>
      <c r="E347">
        <v>1</v>
      </c>
      <c r="F347" t="s">
        <v>629</v>
      </c>
      <c r="H347" t="s">
        <v>630</v>
      </c>
      <c r="I347" t="str">
        <f>("SB 489")</f>
        <v>SB 489</v>
      </c>
      <c r="J347" t="s">
        <v>629</v>
      </c>
      <c r="L347" t="s">
        <v>630</v>
      </c>
      <c r="M347" s="1">
        <v>44602</v>
      </c>
      <c r="N347" t="s">
        <v>629</v>
      </c>
      <c r="P347" t="s">
        <v>630</v>
      </c>
      <c r="Q347" t="str">
        <f t="shared" si="22"/>
        <v>Introduced</v>
      </c>
      <c r="R347" t="s">
        <v>629</v>
      </c>
      <c r="T347" t="s">
        <v>630</v>
      </c>
      <c r="U347" s="1">
        <v>44636</v>
      </c>
      <c r="V347" t="s">
        <v>629</v>
      </c>
      <c r="X347" t="s">
        <v>630</v>
      </c>
      <c r="Y347">
        <v>0</v>
      </c>
      <c r="AG347">
        <v>1</v>
      </c>
      <c r="AH347" t="s">
        <v>629</v>
      </c>
      <c r="AJ347" t="s">
        <v>630</v>
      </c>
      <c r="AK347" t="str">
        <f>("Scope of emergency order is restricted")</f>
        <v>Scope of emergency order is restricted</v>
      </c>
      <c r="AL347" t="s">
        <v>629</v>
      </c>
      <c r="AN347" t="s">
        <v>630</v>
      </c>
      <c r="AO347">
        <v>1</v>
      </c>
      <c r="AP347" t="s">
        <v>629</v>
      </c>
      <c r="AR347" t="s">
        <v>630</v>
      </c>
      <c r="AS347" t="str">
        <f>("Scope of emergency order is restricted")</f>
        <v>Scope of emergency order is restricted</v>
      </c>
      <c r="AT347" t="s">
        <v>629</v>
      </c>
      <c r="AV347" t="s">
        <v>630</v>
      </c>
    </row>
    <row r="348" spans="1:48" x14ac:dyDescent="0.35">
      <c r="A348" t="s">
        <v>598</v>
      </c>
      <c r="B348" t="s">
        <v>631</v>
      </c>
      <c r="C348" s="1">
        <v>44621</v>
      </c>
      <c r="D348" s="1">
        <v>44642</v>
      </c>
      <c r="E348">
        <v>1</v>
      </c>
      <c r="F348" t="s">
        <v>631</v>
      </c>
      <c r="H348" t="s">
        <v>632</v>
      </c>
      <c r="I348" t="str">
        <f>("SB 541")</f>
        <v>SB 541</v>
      </c>
      <c r="J348" t="s">
        <v>631</v>
      </c>
      <c r="L348" t="s">
        <v>632</v>
      </c>
      <c r="M348" s="1">
        <v>44621</v>
      </c>
      <c r="N348" t="s">
        <v>631</v>
      </c>
      <c r="P348" t="s">
        <v>632</v>
      </c>
      <c r="Q348" t="str">
        <f t="shared" si="22"/>
        <v>Introduced</v>
      </c>
      <c r="R348" t="s">
        <v>631</v>
      </c>
      <c r="T348" t="s">
        <v>632</v>
      </c>
      <c r="U348" s="1">
        <v>44642</v>
      </c>
      <c r="V348" t="s">
        <v>631</v>
      </c>
      <c r="X348" t="s">
        <v>632</v>
      </c>
      <c r="Y348">
        <v>1</v>
      </c>
      <c r="Z348" t="s">
        <v>631</v>
      </c>
      <c r="AB348" t="s">
        <v>632</v>
      </c>
      <c r="AC348" t="str">
        <f>("Duration of emergency order is limited, Scope of emergency order is restricted")</f>
        <v>Duration of emergency order is limited, Scope of emergency order is restricted</v>
      </c>
      <c r="AD348" t="s">
        <v>631</v>
      </c>
      <c r="AF348" t="s">
        <v>632</v>
      </c>
      <c r="AG348">
        <v>1</v>
      </c>
      <c r="AH348" t="s">
        <v>631</v>
      </c>
      <c r="AJ348" t="s">
        <v>632</v>
      </c>
      <c r="AK348" t="str">
        <f>("Duration of emergency order is limited, Scope of emergency order is restricted")</f>
        <v>Duration of emergency order is limited, Scope of emergency order is restricted</v>
      </c>
      <c r="AL348" t="s">
        <v>631</v>
      </c>
      <c r="AN348" t="s">
        <v>632</v>
      </c>
      <c r="AO348">
        <v>1</v>
      </c>
      <c r="AP348" t="s">
        <v>631</v>
      </c>
      <c r="AR348" t="s">
        <v>632</v>
      </c>
      <c r="AS348" t="str">
        <f>("Duration of emergency order is limited, Scope of emergency order is restricted")</f>
        <v>Duration of emergency order is limited, Scope of emergency order is restricted</v>
      </c>
      <c r="AT348" t="s">
        <v>631</v>
      </c>
      <c r="AV348" t="s">
        <v>632</v>
      </c>
    </row>
    <row r="349" spans="1:48" x14ac:dyDescent="0.35">
      <c r="A349" t="s">
        <v>598</v>
      </c>
      <c r="B349" t="s">
        <v>633</v>
      </c>
      <c r="C349" s="1">
        <v>44629</v>
      </c>
      <c r="D349" s="1">
        <v>44701</v>
      </c>
      <c r="E349">
        <v>1</v>
      </c>
      <c r="F349" t="s">
        <v>633</v>
      </c>
      <c r="H349" t="s">
        <v>634</v>
      </c>
      <c r="I349" t="str">
        <f>("House Bill 2730")</f>
        <v>House Bill 2730</v>
      </c>
      <c r="J349" t="s">
        <v>633</v>
      </c>
      <c r="L349" t="s">
        <v>634</v>
      </c>
      <c r="M349" s="1">
        <v>44628</v>
      </c>
      <c r="N349" t="s">
        <v>633</v>
      </c>
      <c r="P349" t="s">
        <v>634</v>
      </c>
      <c r="Q349" t="str">
        <f t="shared" si="22"/>
        <v>Introduced</v>
      </c>
      <c r="R349" t="s">
        <v>633</v>
      </c>
      <c r="S349" t="s">
        <v>626</v>
      </c>
      <c r="T349" t="s">
        <v>634</v>
      </c>
      <c r="U349" s="1">
        <v>44629</v>
      </c>
      <c r="V349" t="s">
        <v>633</v>
      </c>
      <c r="X349" t="s">
        <v>634</v>
      </c>
      <c r="Y349">
        <v>1</v>
      </c>
      <c r="Z349" t="s">
        <v>633</v>
      </c>
      <c r="AB349" t="s">
        <v>634</v>
      </c>
      <c r="AC349" t="str">
        <f>("Issuance of emergency order is restricted, Scope of emergency order is restricted")</f>
        <v>Issuance of emergency order is restricted, Scope of emergency order is restricted</v>
      </c>
      <c r="AD349" t="s">
        <v>633</v>
      </c>
      <c r="AF349" t="s">
        <v>634</v>
      </c>
      <c r="AG349">
        <v>1</v>
      </c>
      <c r="AH349" t="s">
        <v>633</v>
      </c>
      <c r="AJ349" t="s">
        <v>634</v>
      </c>
      <c r="AK349" t="str">
        <f>("Issuance of emergency order is restricted, Scope of emergency order is restricted")</f>
        <v>Issuance of emergency order is restricted, Scope of emergency order is restricted</v>
      </c>
      <c r="AL349" t="s">
        <v>633</v>
      </c>
      <c r="AN349" t="s">
        <v>634</v>
      </c>
      <c r="AO349">
        <v>1</v>
      </c>
      <c r="AP349" t="s">
        <v>633</v>
      </c>
      <c r="AR349" t="s">
        <v>634</v>
      </c>
      <c r="AS349" t="str">
        <f>("Issuance of emergency order is restricted, Scope of emergency order is restricted")</f>
        <v>Issuance of emergency order is restricted, Scope of emergency order is restricted</v>
      </c>
      <c r="AT349" t="s">
        <v>633</v>
      </c>
      <c r="AV349" t="s">
        <v>634</v>
      </c>
    </row>
    <row r="350" spans="1:48" x14ac:dyDescent="0.35">
      <c r="A350" t="s">
        <v>598</v>
      </c>
      <c r="B350" t="s">
        <v>629</v>
      </c>
      <c r="C350" s="1">
        <v>44643</v>
      </c>
      <c r="D350" s="1">
        <v>44701</v>
      </c>
      <c r="E350">
        <v>1</v>
      </c>
      <c r="F350" t="s">
        <v>629</v>
      </c>
      <c r="H350" t="s">
        <v>635</v>
      </c>
      <c r="I350" t="str">
        <f>("SB 489")</f>
        <v>SB 489</v>
      </c>
      <c r="J350" t="s">
        <v>629</v>
      </c>
      <c r="L350" t="s">
        <v>635</v>
      </c>
      <c r="M350" s="1">
        <v>44602</v>
      </c>
      <c r="N350" t="s">
        <v>629</v>
      </c>
      <c r="P350" t="s">
        <v>635</v>
      </c>
      <c r="Q350" t="str">
        <f>("Passed First Chamber")</f>
        <v>Passed First Chamber</v>
      </c>
      <c r="R350" t="s">
        <v>629</v>
      </c>
      <c r="S350" t="s">
        <v>602</v>
      </c>
      <c r="T350" t="s">
        <v>635</v>
      </c>
      <c r="U350" s="1">
        <v>44649</v>
      </c>
      <c r="V350" t="s">
        <v>629</v>
      </c>
      <c r="X350" t="s">
        <v>635</v>
      </c>
      <c r="Y350">
        <v>0</v>
      </c>
      <c r="AG350">
        <v>1</v>
      </c>
      <c r="AH350" t="s">
        <v>629</v>
      </c>
      <c r="AJ350" t="s">
        <v>635</v>
      </c>
      <c r="AK350" t="str">
        <f>("Scope of emergency order is restricted")</f>
        <v>Scope of emergency order is restricted</v>
      </c>
      <c r="AL350" t="s">
        <v>629</v>
      </c>
      <c r="AN350" t="s">
        <v>635</v>
      </c>
      <c r="AO350">
        <v>1</v>
      </c>
      <c r="AP350" t="s">
        <v>629</v>
      </c>
      <c r="AR350" t="s">
        <v>635</v>
      </c>
      <c r="AS350" t="str">
        <f>("Scope of emergency order is restricted")</f>
        <v>Scope of emergency order is restricted</v>
      </c>
      <c r="AT350" t="s">
        <v>629</v>
      </c>
      <c r="AV350" t="s">
        <v>635</v>
      </c>
    </row>
    <row r="351" spans="1:48" x14ac:dyDescent="0.35">
      <c r="A351" t="s">
        <v>598</v>
      </c>
      <c r="B351" t="s">
        <v>631</v>
      </c>
      <c r="C351" s="1">
        <v>44643</v>
      </c>
      <c r="D351" s="1">
        <v>44701</v>
      </c>
      <c r="E351">
        <v>1</v>
      </c>
      <c r="F351" t="s">
        <v>631</v>
      </c>
      <c r="H351" t="s">
        <v>636</v>
      </c>
      <c r="I351" t="str">
        <f>("SB 541")</f>
        <v>SB 541</v>
      </c>
      <c r="J351" t="s">
        <v>631</v>
      </c>
      <c r="L351" t="s">
        <v>636</v>
      </c>
      <c r="M351" s="1">
        <v>44621</v>
      </c>
      <c r="N351" t="s">
        <v>631</v>
      </c>
      <c r="P351" t="s">
        <v>636</v>
      </c>
      <c r="Q351" t="str">
        <f>("Passed First Chamber")</f>
        <v>Passed First Chamber</v>
      </c>
      <c r="R351" t="s">
        <v>631</v>
      </c>
      <c r="S351" t="s">
        <v>602</v>
      </c>
      <c r="T351" t="s">
        <v>636</v>
      </c>
      <c r="U351" s="1">
        <v>44649</v>
      </c>
      <c r="V351" t="s">
        <v>631</v>
      </c>
      <c r="X351" t="s">
        <v>636</v>
      </c>
      <c r="Y351">
        <v>1</v>
      </c>
      <c r="Z351" t="s">
        <v>631</v>
      </c>
      <c r="AB351" t="s">
        <v>636</v>
      </c>
      <c r="AC351" t="str">
        <f>("Duration of emergency order is limited, Scope of emergency order is restricted")</f>
        <v>Duration of emergency order is limited, Scope of emergency order is restricted</v>
      </c>
      <c r="AD351" t="s">
        <v>631</v>
      </c>
      <c r="AF351" t="s">
        <v>636</v>
      </c>
      <c r="AG351">
        <v>1</v>
      </c>
      <c r="AH351" t="s">
        <v>631</v>
      </c>
      <c r="AJ351" t="s">
        <v>636</v>
      </c>
      <c r="AK351" t="str">
        <f>("Duration of emergency order is limited, Scope of emergency order is restricted")</f>
        <v>Duration of emergency order is limited, Scope of emergency order is restricted</v>
      </c>
      <c r="AL351" t="s">
        <v>631</v>
      </c>
      <c r="AN351" t="s">
        <v>636</v>
      </c>
      <c r="AO351">
        <v>1</v>
      </c>
      <c r="AP351" t="s">
        <v>631</v>
      </c>
      <c r="AR351" t="s">
        <v>636</v>
      </c>
      <c r="AS351" t="str">
        <f>("Duration of emergency order is limited, Scope of emergency order is restricted")</f>
        <v>Duration of emergency order is limited, Scope of emergency order is restricted</v>
      </c>
      <c r="AT351" t="s">
        <v>631</v>
      </c>
      <c r="AV351" t="s">
        <v>636</v>
      </c>
    </row>
    <row r="352" spans="1:48" x14ac:dyDescent="0.35">
      <c r="A352" t="s">
        <v>637</v>
      </c>
      <c r="B352" t="s">
        <v>638</v>
      </c>
      <c r="C352" s="1">
        <v>44049</v>
      </c>
      <c r="D352" s="1">
        <v>44202</v>
      </c>
      <c r="E352">
        <v>1</v>
      </c>
      <c r="F352" t="s">
        <v>639</v>
      </c>
      <c r="H352" t="s">
        <v>640</v>
      </c>
      <c r="I352" t="str">
        <f>("SB 1")</f>
        <v>SB 1</v>
      </c>
      <c r="J352" t="s">
        <v>639</v>
      </c>
      <c r="L352" t="s">
        <v>640</v>
      </c>
      <c r="M352" s="1">
        <v>44049</v>
      </c>
      <c r="N352" t="s">
        <v>639</v>
      </c>
      <c r="P352" t="s">
        <v>640</v>
      </c>
      <c r="Q352" t="str">
        <f>("Introduced")</f>
        <v>Introduced</v>
      </c>
      <c r="R352" t="s">
        <v>639</v>
      </c>
      <c r="T352" t="s">
        <v>640</v>
      </c>
      <c r="U352" s="1">
        <v>44202</v>
      </c>
      <c r="V352" t="s">
        <v>639</v>
      </c>
      <c r="X352" t="s">
        <v>640</v>
      </c>
      <c r="Y352">
        <v>1</v>
      </c>
      <c r="Z352" t="s">
        <v>639</v>
      </c>
      <c r="AB352" t="s">
        <v>640</v>
      </c>
      <c r="AC352" t="str">
        <f>("Duration of emergency order is limited, Termination by legislature")</f>
        <v>Duration of emergency order is limited, Termination by legislature</v>
      </c>
      <c r="AD352" t="s">
        <v>639</v>
      </c>
      <c r="AF352" t="s">
        <v>640</v>
      </c>
      <c r="AG352">
        <v>0</v>
      </c>
      <c r="AO352">
        <v>0</v>
      </c>
    </row>
    <row r="353" spans="1:48" x14ac:dyDescent="0.35">
      <c r="A353" t="s">
        <v>637</v>
      </c>
      <c r="B353" t="s">
        <v>641</v>
      </c>
      <c r="C353" s="1">
        <v>44201</v>
      </c>
      <c r="D353" s="1">
        <v>44202</v>
      </c>
      <c r="E353">
        <v>1</v>
      </c>
      <c r="F353" t="s">
        <v>641</v>
      </c>
      <c r="H353" t="s">
        <v>642</v>
      </c>
      <c r="I353" t="str">
        <f>("SB 2 ")</f>
        <v xml:space="preserve">SB 2 </v>
      </c>
      <c r="J353" t="s">
        <v>641</v>
      </c>
      <c r="L353" t="s">
        <v>642</v>
      </c>
      <c r="M353" s="1">
        <v>44201</v>
      </c>
      <c r="N353" t="s">
        <v>641</v>
      </c>
      <c r="P353" t="s">
        <v>642</v>
      </c>
      <c r="Q353" t="str">
        <f>("Introduced")</f>
        <v>Introduced</v>
      </c>
      <c r="R353" t="s">
        <v>641</v>
      </c>
      <c r="T353" t="s">
        <v>642</v>
      </c>
      <c r="U353" s="1">
        <v>44202</v>
      </c>
      <c r="V353" t="s">
        <v>641</v>
      </c>
      <c r="X353" t="s">
        <v>642</v>
      </c>
      <c r="Y353">
        <v>0</v>
      </c>
      <c r="AG353">
        <v>1</v>
      </c>
      <c r="AH353" t="s">
        <v>641</v>
      </c>
      <c r="AJ353" t="s">
        <v>642</v>
      </c>
      <c r="AK353" t="str">
        <f>("Issuance of emergency order is restricted, Scope of emergency order is restricted, Termination by another entity")</f>
        <v>Issuance of emergency order is restricted, Scope of emergency order is restricted, Termination by another entity</v>
      </c>
      <c r="AL353" t="s">
        <v>641</v>
      </c>
      <c r="AN353" t="s">
        <v>642</v>
      </c>
      <c r="AO353">
        <v>0</v>
      </c>
    </row>
    <row r="354" spans="1:48" x14ac:dyDescent="0.35">
      <c r="A354" t="s">
        <v>637</v>
      </c>
      <c r="B354" t="s">
        <v>643</v>
      </c>
      <c r="C354" s="1">
        <v>44201</v>
      </c>
      <c r="D354" s="1">
        <v>44284</v>
      </c>
      <c r="E354">
        <v>1</v>
      </c>
      <c r="F354" t="s">
        <v>643</v>
      </c>
      <c r="H354" t="s">
        <v>644</v>
      </c>
      <c r="I354" t="str">
        <f>("HB 171")</f>
        <v>HB 171</v>
      </c>
      <c r="J354" t="s">
        <v>643</v>
      </c>
      <c r="L354" t="s">
        <v>644</v>
      </c>
      <c r="M354" s="1">
        <v>44201</v>
      </c>
      <c r="N354" t="s">
        <v>643</v>
      </c>
      <c r="P354" t="s">
        <v>644</v>
      </c>
      <c r="Q354" t="str">
        <f>("Introduced")</f>
        <v>Introduced</v>
      </c>
      <c r="R354" t="s">
        <v>643</v>
      </c>
      <c r="T354" t="s">
        <v>644</v>
      </c>
      <c r="U354" s="1">
        <v>44201</v>
      </c>
      <c r="V354" t="s">
        <v>643</v>
      </c>
      <c r="X354" t="s">
        <v>644</v>
      </c>
      <c r="Y354">
        <v>1</v>
      </c>
      <c r="Z354" t="s">
        <v>643</v>
      </c>
      <c r="AB354" t="s">
        <v>644</v>
      </c>
      <c r="AC354" t="str">
        <f>("Issuance of emergency order is restricted, Scope of emergency order is restricted, Termination by legislature")</f>
        <v>Issuance of emergency order is restricted, Scope of emergency order is restricted, Termination by legislature</v>
      </c>
      <c r="AD354" t="s">
        <v>643</v>
      </c>
      <c r="AF354" t="s">
        <v>644</v>
      </c>
      <c r="AG354">
        <v>0</v>
      </c>
      <c r="AO354">
        <v>0</v>
      </c>
    </row>
    <row r="355" spans="1:48" x14ac:dyDescent="0.35">
      <c r="A355" t="s">
        <v>637</v>
      </c>
      <c r="B355" t="s">
        <v>645</v>
      </c>
      <c r="C355" s="1">
        <v>44201</v>
      </c>
      <c r="D355" s="1">
        <v>44284</v>
      </c>
      <c r="E355">
        <v>1</v>
      </c>
      <c r="F355" t="s">
        <v>645</v>
      </c>
      <c r="H355" t="s">
        <v>646</v>
      </c>
      <c r="I355" t="str">
        <f>("HB 20")</f>
        <v>HB 20</v>
      </c>
      <c r="J355" t="s">
        <v>645</v>
      </c>
      <c r="L355" t="s">
        <v>646</v>
      </c>
      <c r="M355" s="1">
        <v>44201</v>
      </c>
      <c r="N355" t="s">
        <v>645</v>
      </c>
      <c r="P355" t="s">
        <v>646</v>
      </c>
      <c r="Q355" t="str">
        <f>("Introduced")</f>
        <v>Introduced</v>
      </c>
      <c r="R355" t="s">
        <v>645</v>
      </c>
      <c r="T355" t="s">
        <v>646</v>
      </c>
      <c r="U355" s="1">
        <v>44201</v>
      </c>
      <c r="V355" t="s">
        <v>645</v>
      </c>
      <c r="X355" t="s">
        <v>646</v>
      </c>
      <c r="Y355">
        <v>1</v>
      </c>
      <c r="Z355" t="s">
        <v>645</v>
      </c>
      <c r="AB355" t="s">
        <v>646</v>
      </c>
      <c r="AC355" t="str">
        <f>("Issuance of emergency order is restricted, Duration of emergency order is limited, Termination by legislature")</f>
        <v>Issuance of emergency order is restricted, Duration of emergency order is limited, Termination by legislature</v>
      </c>
      <c r="AD355" t="s">
        <v>645</v>
      </c>
      <c r="AF355" t="s">
        <v>646</v>
      </c>
      <c r="AG355">
        <v>0</v>
      </c>
      <c r="AO355">
        <v>0</v>
      </c>
    </row>
    <row r="356" spans="1:48" x14ac:dyDescent="0.35">
      <c r="A356" t="s">
        <v>637</v>
      </c>
      <c r="B356" t="s">
        <v>647</v>
      </c>
      <c r="C356" s="1">
        <v>44201</v>
      </c>
      <c r="D356" s="1">
        <v>44284</v>
      </c>
      <c r="E356">
        <v>1</v>
      </c>
      <c r="F356" t="s">
        <v>648</v>
      </c>
      <c r="H356" t="s">
        <v>649</v>
      </c>
      <c r="I356" t="str">
        <f>("HB 18 ")</f>
        <v xml:space="preserve">HB 18 </v>
      </c>
      <c r="J356" t="s">
        <v>648</v>
      </c>
      <c r="L356" t="s">
        <v>649</v>
      </c>
      <c r="M356" s="1">
        <v>44201</v>
      </c>
      <c r="N356" t="s">
        <v>648</v>
      </c>
      <c r="P356" t="s">
        <v>649</v>
      </c>
      <c r="Q356" t="str">
        <f>("Failed")</f>
        <v>Failed</v>
      </c>
      <c r="R356" t="s">
        <v>648</v>
      </c>
      <c r="T356" t="s">
        <v>649</v>
      </c>
      <c r="U356" s="1">
        <v>44201</v>
      </c>
      <c r="V356" t="s">
        <v>648</v>
      </c>
      <c r="X356" t="s">
        <v>649</v>
      </c>
      <c r="Y356">
        <v>1</v>
      </c>
      <c r="Z356" t="s">
        <v>648</v>
      </c>
      <c r="AB356" t="s">
        <v>649</v>
      </c>
      <c r="AC356" t="str">
        <f>("Duration of emergency order is limited")</f>
        <v>Duration of emergency order is limited</v>
      </c>
      <c r="AD356" t="s">
        <v>648</v>
      </c>
      <c r="AF356" t="s">
        <v>649</v>
      </c>
      <c r="AG356">
        <v>0</v>
      </c>
      <c r="AO356">
        <v>0</v>
      </c>
    </row>
    <row r="357" spans="1:48" x14ac:dyDescent="0.35">
      <c r="A357" t="s">
        <v>637</v>
      </c>
      <c r="B357" t="s">
        <v>650</v>
      </c>
      <c r="C357" s="1">
        <v>44201</v>
      </c>
      <c r="D357" s="1">
        <v>44284</v>
      </c>
      <c r="E357">
        <v>1</v>
      </c>
      <c r="F357" t="s">
        <v>650</v>
      </c>
      <c r="H357" t="s">
        <v>651</v>
      </c>
      <c r="I357" t="str">
        <f>("HB 15")</f>
        <v>HB 15</v>
      </c>
      <c r="J357" t="s">
        <v>650</v>
      </c>
      <c r="L357" t="s">
        <v>651</v>
      </c>
      <c r="M357" s="1">
        <v>44201</v>
      </c>
      <c r="N357" t="s">
        <v>650</v>
      </c>
      <c r="P357" t="s">
        <v>651</v>
      </c>
      <c r="Q357" t="str">
        <f>("Introduced")</f>
        <v>Introduced</v>
      </c>
      <c r="R357" t="s">
        <v>650</v>
      </c>
      <c r="T357" t="s">
        <v>651</v>
      </c>
      <c r="U357" s="1">
        <v>44201</v>
      </c>
      <c r="V357" t="s">
        <v>650</v>
      </c>
      <c r="X357" t="s">
        <v>651</v>
      </c>
      <c r="Y357">
        <v>1</v>
      </c>
      <c r="Z357" t="s">
        <v>650</v>
      </c>
      <c r="AB357" t="s">
        <v>651</v>
      </c>
      <c r="AC357" t="str">
        <f>("Issuance of emergency order is restricted, Duration of emergency order is limited, Scope of emergency order is restricted")</f>
        <v>Issuance of emergency order is restricted, Duration of emergency order is limited, Scope of emergency order is restricted</v>
      </c>
      <c r="AD357" t="s">
        <v>650</v>
      </c>
      <c r="AF357" t="s">
        <v>651</v>
      </c>
      <c r="AG357">
        <v>1</v>
      </c>
      <c r="AH357" t="s">
        <v>650</v>
      </c>
      <c r="AJ357" t="s">
        <v>651</v>
      </c>
      <c r="AK357" t="str">
        <f>("Issuance of emergency order is restricted, Duration of emergency order is limited, Scope of emergency order is restricted")</f>
        <v>Issuance of emergency order is restricted, Duration of emergency order is limited, Scope of emergency order is restricted</v>
      </c>
      <c r="AL357" t="s">
        <v>650</v>
      </c>
      <c r="AN357" t="s">
        <v>651</v>
      </c>
      <c r="AO357">
        <v>1</v>
      </c>
      <c r="AP357" t="s">
        <v>650</v>
      </c>
      <c r="AR357" t="s">
        <v>651</v>
      </c>
      <c r="AS357" t="str">
        <f>("Issuance of emergency order is restricted, Duration of emergency order is limited, Scope of emergency order is restricted")</f>
        <v>Issuance of emergency order is restricted, Duration of emergency order is limited, Scope of emergency order is restricted</v>
      </c>
      <c r="AT357" t="s">
        <v>650</v>
      </c>
      <c r="AV357" t="s">
        <v>651</v>
      </c>
    </row>
    <row r="358" spans="1:48" x14ac:dyDescent="0.35">
      <c r="A358" t="s">
        <v>637</v>
      </c>
      <c r="B358" t="s">
        <v>652</v>
      </c>
      <c r="C358" s="1">
        <v>44201</v>
      </c>
      <c r="D358" s="1">
        <v>44284</v>
      </c>
      <c r="E358">
        <v>1</v>
      </c>
      <c r="F358" t="s">
        <v>652</v>
      </c>
      <c r="H358" t="s">
        <v>653</v>
      </c>
      <c r="I358" t="str">
        <f>("HB 13")</f>
        <v>HB 13</v>
      </c>
      <c r="J358" t="s">
        <v>652</v>
      </c>
      <c r="L358" t="s">
        <v>653</v>
      </c>
      <c r="M358" s="1">
        <v>44201</v>
      </c>
      <c r="N358" t="s">
        <v>652</v>
      </c>
      <c r="P358" t="s">
        <v>653</v>
      </c>
      <c r="Q358" t="str">
        <f>("Introduced")</f>
        <v>Introduced</v>
      </c>
      <c r="R358" t="s">
        <v>652</v>
      </c>
      <c r="T358" t="s">
        <v>653</v>
      </c>
      <c r="U358" s="1">
        <v>44201</v>
      </c>
      <c r="V358" t="s">
        <v>652</v>
      </c>
      <c r="X358" t="s">
        <v>653</v>
      </c>
      <c r="Y358">
        <v>1</v>
      </c>
      <c r="Z358" t="s">
        <v>652</v>
      </c>
      <c r="AB358" t="s">
        <v>653</v>
      </c>
      <c r="AC358" t="str">
        <f>("Duration of emergency order is limited")</f>
        <v>Duration of emergency order is limited</v>
      </c>
      <c r="AD358" t="s">
        <v>652</v>
      </c>
      <c r="AF358" t="s">
        <v>653</v>
      </c>
      <c r="AG358">
        <v>0</v>
      </c>
      <c r="AO358">
        <v>1</v>
      </c>
      <c r="AP358" t="s">
        <v>652</v>
      </c>
      <c r="AR358" t="s">
        <v>653</v>
      </c>
      <c r="AS358" t="str">
        <f>("Duration of emergency order is limited")</f>
        <v>Duration of emergency order is limited</v>
      </c>
      <c r="AT358" t="s">
        <v>652</v>
      </c>
      <c r="AV358" t="s">
        <v>653</v>
      </c>
    </row>
    <row r="359" spans="1:48" x14ac:dyDescent="0.35">
      <c r="A359" t="s">
        <v>637</v>
      </c>
      <c r="B359" t="s">
        <v>654</v>
      </c>
      <c r="C359" s="1">
        <v>44201</v>
      </c>
      <c r="D359" s="1">
        <v>44202</v>
      </c>
      <c r="E359">
        <v>1</v>
      </c>
      <c r="F359" t="s">
        <v>410</v>
      </c>
      <c r="H359" t="s">
        <v>655</v>
      </c>
      <c r="I359" t="str">
        <f>("HB 1 ")</f>
        <v xml:space="preserve">HB 1 </v>
      </c>
      <c r="J359" t="s">
        <v>410</v>
      </c>
      <c r="L359" t="s">
        <v>655</v>
      </c>
      <c r="M359" s="1">
        <v>44201</v>
      </c>
      <c r="N359" t="s">
        <v>410</v>
      </c>
      <c r="P359" t="s">
        <v>655</v>
      </c>
      <c r="Q359" t="str">
        <f>("Introduced")</f>
        <v>Introduced</v>
      </c>
      <c r="R359" t="s">
        <v>410</v>
      </c>
      <c r="T359" t="s">
        <v>655</v>
      </c>
      <c r="U359" s="1">
        <v>44202</v>
      </c>
      <c r="V359" t="s">
        <v>410</v>
      </c>
      <c r="X359" t="s">
        <v>655</v>
      </c>
      <c r="Y359">
        <v>1</v>
      </c>
      <c r="Z359" t="s">
        <v>410</v>
      </c>
      <c r="AB359" t="s">
        <v>655</v>
      </c>
      <c r="AC359" t="str">
        <f>("Scope of emergency order is restricted, Termination by legislature")</f>
        <v>Scope of emergency order is restricted, Termination by legislature</v>
      </c>
      <c r="AD359" t="s">
        <v>410</v>
      </c>
      <c r="AF359" t="s">
        <v>655</v>
      </c>
      <c r="AG359">
        <v>0</v>
      </c>
      <c r="AO359">
        <v>0</v>
      </c>
    </row>
    <row r="360" spans="1:48" x14ac:dyDescent="0.35">
      <c r="A360" t="s">
        <v>637</v>
      </c>
      <c r="B360" t="s">
        <v>641</v>
      </c>
      <c r="C360" s="1">
        <v>44203</v>
      </c>
      <c r="D360" s="1">
        <v>44204</v>
      </c>
      <c r="E360">
        <v>1</v>
      </c>
      <c r="F360" t="s">
        <v>641</v>
      </c>
      <c r="H360" t="s">
        <v>656</v>
      </c>
      <c r="I360" t="str">
        <f>("SB 2 ")</f>
        <v xml:space="preserve">SB 2 </v>
      </c>
      <c r="J360" t="s">
        <v>641</v>
      </c>
      <c r="L360" t="s">
        <v>656</v>
      </c>
      <c r="M360" s="1">
        <v>44201</v>
      </c>
      <c r="N360" t="s">
        <v>641</v>
      </c>
      <c r="P360" t="s">
        <v>656</v>
      </c>
      <c r="Q360" t="str">
        <f>("Passed First Chamber")</f>
        <v>Passed First Chamber</v>
      </c>
      <c r="R360" t="s">
        <v>641</v>
      </c>
      <c r="T360" t="s">
        <v>656</v>
      </c>
      <c r="U360" s="1">
        <v>44204</v>
      </c>
      <c r="V360" t="s">
        <v>641</v>
      </c>
      <c r="X360" t="s">
        <v>656</v>
      </c>
      <c r="Y360">
        <v>0</v>
      </c>
      <c r="AG360">
        <v>1</v>
      </c>
      <c r="AH360" t="s">
        <v>641</v>
      </c>
      <c r="AJ360" t="s">
        <v>656</v>
      </c>
      <c r="AK360" t="str">
        <f>("Issuance of emergency order is restricted, Scope of emergency order is restricted, Termination by another entity")</f>
        <v>Issuance of emergency order is restricted, Scope of emergency order is restricted, Termination by another entity</v>
      </c>
      <c r="AL360" t="s">
        <v>641</v>
      </c>
      <c r="AN360" t="s">
        <v>656</v>
      </c>
      <c r="AO360">
        <v>0</v>
      </c>
    </row>
    <row r="361" spans="1:48" x14ac:dyDescent="0.35">
      <c r="A361" t="s">
        <v>637</v>
      </c>
      <c r="B361" t="s">
        <v>654</v>
      </c>
      <c r="C361" s="1">
        <v>44203</v>
      </c>
      <c r="D361" s="1">
        <v>44204</v>
      </c>
      <c r="E361">
        <v>1</v>
      </c>
      <c r="F361" t="s">
        <v>410</v>
      </c>
      <c r="H361" t="s">
        <v>657</v>
      </c>
      <c r="I361" t="str">
        <f>("HB 1 ")</f>
        <v xml:space="preserve">HB 1 </v>
      </c>
      <c r="J361" t="s">
        <v>410</v>
      </c>
      <c r="L361" t="s">
        <v>657</v>
      </c>
      <c r="M361" s="1">
        <v>44201</v>
      </c>
      <c r="N361" t="s">
        <v>410</v>
      </c>
      <c r="P361" t="s">
        <v>657</v>
      </c>
      <c r="Q361" t="str">
        <f>("Passed First Chamber")</f>
        <v>Passed First Chamber</v>
      </c>
      <c r="R361" t="s">
        <v>410</v>
      </c>
      <c r="T361" t="s">
        <v>657</v>
      </c>
      <c r="U361" s="1">
        <v>44204</v>
      </c>
      <c r="V361" t="s">
        <v>410</v>
      </c>
      <c r="X361" t="s">
        <v>657</v>
      </c>
      <c r="Y361">
        <v>1</v>
      </c>
      <c r="Z361" t="s">
        <v>410</v>
      </c>
      <c r="AB361" t="s">
        <v>657</v>
      </c>
      <c r="AC361" t="str">
        <f>("Scope of emergency order is restricted, Termination by legislature")</f>
        <v>Scope of emergency order is restricted, Termination by legislature</v>
      </c>
      <c r="AD361" t="s">
        <v>410</v>
      </c>
      <c r="AF361" t="s">
        <v>657</v>
      </c>
      <c r="AG361">
        <v>0</v>
      </c>
      <c r="AO361">
        <v>0</v>
      </c>
    </row>
    <row r="362" spans="1:48" x14ac:dyDescent="0.35">
      <c r="A362" t="s">
        <v>637</v>
      </c>
      <c r="B362" t="s">
        <v>658</v>
      </c>
      <c r="C362" s="1">
        <v>44203</v>
      </c>
      <c r="D362" s="1">
        <v>44284</v>
      </c>
      <c r="E362">
        <v>1</v>
      </c>
      <c r="F362" t="s">
        <v>658</v>
      </c>
      <c r="H362" t="s">
        <v>659</v>
      </c>
      <c r="I362" t="str">
        <f>("HB 218")</f>
        <v>HB 218</v>
      </c>
      <c r="J362" t="s">
        <v>658</v>
      </c>
      <c r="L362" t="s">
        <v>659</v>
      </c>
      <c r="M362" s="1">
        <v>44203</v>
      </c>
      <c r="N362" t="s">
        <v>658</v>
      </c>
      <c r="P362" t="s">
        <v>659</v>
      </c>
      <c r="Q362" t="str">
        <f>("Introduced")</f>
        <v>Introduced</v>
      </c>
      <c r="R362" t="s">
        <v>658</v>
      </c>
      <c r="T362" t="s">
        <v>659</v>
      </c>
      <c r="U362" s="1">
        <v>44203</v>
      </c>
      <c r="V362" t="s">
        <v>658</v>
      </c>
      <c r="X362" t="s">
        <v>659</v>
      </c>
      <c r="Y362">
        <v>1</v>
      </c>
      <c r="Z362" t="s">
        <v>658</v>
      </c>
      <c r="AB362" t="s">
        <v>659</v>
      </c>
      <c r="AC362" t="str">
        <f>("Scope of emergency order is restricted")</f>
        <v>Scope of emergency order is restricted</v>
      </c>
      <c r="AD362" t="s">
        <v>658</v>
      </c>
      <c r="AF362" t="s">
        <v>659</v>
      </c>
      <c r="AG362">
        <v>1</v>
      </c>
      <c r="AH362" t="s">
        <v>658</v>
      </c>
      <c r="AJ362" t="s">
        <v>659</v>
      </c>
      <c r="AK362" t="str">
        <f>("Scope of emergency order is restricted")</f>
        <v>Scope of emergency order is restricted</v>
      </c>
      <c r="AL362" t="s">
        <v>658</v>
      </c>
      <c r="AN362" t="s">
        <v>659</v>
      </c>
      <c r="AO362">
        <v>1</v>
      </c>
      <c r="AP362" t="s">
        <v>658</v>
      </c>
      <c r="AR362" t="s">
        <v>659</v>
      </c>
      <c r="AS362" t="str">
        <f>("Scope of emergency order is restricted")</f>
        <v>Scope of emergency order is restricted</v>
      </c>
      <c r="AT362" t="s">
        <v>658</v>
      </c>
      <c r="AV362" t="s">
        <v>659</v>
      </c>
    </row>
    <row r="363" spans="1:48" x14ac:dyDescent="0.35">
      <c r="A363" t="s">
        <v>637</v>
      </c>
      <c r="B363" t="s">
        <v>660</v>
      </c>
      <c r="C363" s="1">
        <v>44203</v>
      </c>
      <c r="D363" s="1">
        <v>44265</v>
      </c>
      <c r="E363">
        <v>1</v>
      </c>
      <c r="F363" t="s">
        <v>660</v>
      </c>
      <c r="H363" t="s">
        <v>661</v>
      </c>
      <c r="I363" t="str">
        <f>("HB 217")</f>
        <v>HB 217</v>
      </c>
      <c r="J363" t="s">
        <v>660</v>
      </c>
      <c r="L363" t="s">
        <v>661</v>
      </c>
      <c r="M363" s="1">
        <v>44203</v>
      </c>
      <c r="N363" t="s">
        <v>660</v>
      </c>
      <c r="P363" t="s">
        <v>661</v>
      </c>
      <c r="Q363" t="str">
        <f>("Introduced")</f>
        <v>Introduced</v>
      </c>
      <c r="R363" t="s">
        <v>660</v>
      </c>
      <c r="T363" t="s">
        <v>661</v>
      </c>
      <c r="U363" s="1">
        <v>44257</v>
      </c>
      <c r="V363" t="s">
        <v>660</v>
      </c>
      <c r="X363" t="s">
        <v>661</v>
      </c>
      <c r="Y363">
        <v>1</v>
      </c>
      <c r="Z363" t="s">
        <v>660</v>
      </c>
      <c r="AB363" t="s">
        <v>661</v>
      </c>
      <c r="AC363" t="str">
        <f>("Scope of emergency order is restricted")</f>
        <v>Scope of emergency order is restricted</v>
      </c>
      <c r="AD363" t="s">
        <v>660</v>
      </c>
      <c r="AF363" t="s">
        <v>661</v>
      </c>
      <c r="AG363">
        <v>0</v>
      </c>
      <c r="AO363">
        <v>0</v>
      </c>
    </row>
    <row r="364" spans="1:48" x14ac:dyDescent="0.35">
      <c r="A364" t="s">
        <v>637</v>
      </c>
      <c r="B364" t="s">
        <v>638</v>
      </c>
      <c r="C364" s="1">
        <v>44203</v>
      </c>
      <c r="D364" s="1">
        <v>44204</v>
      </c>
      <c r="E364">
        <v>1</v>
      </c>
      <c r="F364" t="s">
        <v>639</v>
      </c>
      <c r="H364" t="s">
        <v>662</v>
      </c>
      <c r="I364" t="str">
        <f>("SB 1")</f>
        <v>SB 1</v>
      </c>
      <c r="J364" t="s">
        <v>639</v>
      </c>
      <c r="L364" t="s">
        <v>662</v>
      </c>
      <c r="M364" s="1">
        <v>44049</v>
      </c>
      <c r="N364" t="s">
        <v>639</v>
      </c>
      <c r="P364" t="s">
        <v>662</v>
      </c>
      <c r="Q364" t="str">
        <f>("Passed First Chamber")</f>
        <v>Passed First Chamber</v>
      </c>
      <c r="R364" t="s">
        <v>639</v>
      </c>
      <c r="T364" t="s">
        <v>662</v>
      </c>
      <c r="U364" s="1">
        <v>44204</v>
      </c>
      <c r="V364" t="s">
        <v>639</v>
      </c>
      <c r="X364" t="s">
        <v>662</v>
      </c>
      <c r="Y364">
        <v>1</v>
      </c>
      <c r="Z364" t="s">
        <v>639</v>
      </c>
      <c r="AB364" t="s">
        <v>662</v>
      </c>
      <c r="AC364" t="str">
        <f>("Duration of emergency order is limited, Termination by legislature")</f>
        <v>Duration of emergency order is limited, Termination by legislature</v>
      </c>
      <c r="AD364" t="s">
        <v>639</v>
      </c>
      <c r="AF364" t="s">
        <v>662</v>
      </c>
      <c r="AG364">
        <v>0</v>
      </c>
      <c r="AO364">
        <v>0</v>
      </c>
    </row>
    <row r="365" spans="1:48" x14ac:dyDescent="0.35">
      <c r="A365" t="s">
        <v>637</v>
      </c>
      <c r="B365" t="s">
        <v>641</v>
      </c>
      <c r="C365" s="1">
        <v>44205</v>
      </c>
      <c r="D365" s="1">
        <v>44214</v>
      </c>
      <c r="E365">
        <v>1</v>
      </c>
      <c r="F365" t="s">
        <v>641</v>
      </c>
      <c r="H365" t="s">
        <v>663</v>
      </c>
      <c r="I365" t="str">
        <f>("SB 2 ")</f>
        <v xml:space="preserve">SB 2 </v>
      </c>
      <c r="J365" t="s">
        <v>641</v>
      </c>
      <c r="L365" t="s">
        <v>663</v>
      </c>
      <c r="M365" s="1">
        <v>44201</v>
      </c>
      <c r="N365" t="s">
        <v>641</v>
      </c>
      <c r="P365" t="s">
        <v>663</v>
      </c>
      <c r="Q365" t="str">
        <f>("Passed Second Chamber")</f>
        <v>Passed Second Chamber</v>
      </c>
      <c r="R365" t="s">
        <v>641</v>
      </c>
      <c r="T365" t="s">
        <v>663</v>
      </c>
      <c r="U365" s="1">
        <v>44205</v>
      </c>
      <c r="V365" t="s">
        <v>641</v>
      </c>
      <c r="X365" t="s">
        <v>663</v>
      </c>
      <c r="Y365">
        <v>0</v>
      </c>
      <c r="AG365">
        <v>1</v>
      </c>
      <c r="AH365" t="s">
        <v>641</v>
      </c>
      <c r="AJ365" t="s">
        <v>663</v>
      </c>
      <c r="AK365" t="str">
        <f>("Issuance of emergency order is restricted, Scope of emergency order is restricted, Termination by another entity")</f>
        <v>Issuance of emergency order is restricted, Scope of emergency order is restricted, Termination by another entity</v>
      </c>
      <c r="AL365" t="s">
        <v>641</v>
      </c>
      <c r="AN365" t="s">
        <v>663</v>
      </c>
      <c r="AO365">
        <v>0</v>
      </c>
    </row>
    <row r="366" spans="1:48" x14ac:dyDescent="0.35">
      <c r="A366" t="s">
        <v>637</v>
      </c>
      <c r="B366" t="s">
        <v>654</v>
      </c>
      <c r="C366" s="1">
        <v>44205</v>
      </c>
      <c r="D366" s="1">
        <v>44214</v>
      </c>
      <c r="E366">
        <v>1</v>
      </c>
      <c r="F366" t="s">
        <v>410</v>
      </c>
      <c r="H366" t="s">
        <v>664</v>
      </c>
      <c r="I366" t="str">
        <f>("HB 1 ")</f>
        <v xml:space="preserve">HB 1 </v>
      </c>
      <c r="J366" t="s">
        <v>410</v>
      </c>
      <c r="L366" t="s">
        <v>664</v>
      </c>
      <c r="M366" s="1">
        <v>44201</v>
      </c>
      <c r="N366" t="s">
        <v>410</v>
      </c>
      <c r="P366" t="s">
        <v>664</v>
      </c>
      <c r="Q366" t="str">
        <f>("Passed Second Chamber")</f>
        <v>Passed Second Chamber</v>
      </c>
      <c r="R366" t="s">
        <v>410</v>
      </c>
      <c r="T366" t="s">
        <v>664</v>
      </c>
      <c r="U366" s="1">
        <v>44205</v>
      </c>
      <c r="V366" t="s">
        <v>410</v>
      </c>
      <c r="X366" t="s">
        <v>664</v>
      </c>
      <c r="Y366">
        <v>1</v>
      </c>
      <c r="Z366" t="s">
        <v>410</v>
      </c>
      <c r="AB366" t="s">
        <v>664</v>
      </c>
      <c r="AC366" t="str">
        <f>("Scope of emergency order is restricted, Termination by legislature")</f>
        <v>Scope of emergency order is restricted, Termination by legislature</v>
      </c>
      <c r="AD366" t="s">
        <v>410</v>
      </c>
      <c r="AF366" t="s">
        <v>664</v>
      </c>
      <c r="AG366">
        <v>0</v>
      </c>
      <c r="AO366">
        <v>0</v>
      </c>
    </row>
    <row r="367" spans="1:48" x14ac:dyDescent="0.35">
      <c r="A367" t="s">
        <v>637</v>
      </c>
      <c r="B367" t="s">
        <v>638</v>
      </c>
      <c r="C367" s="1">
        <v>44205</v>
      </c>
      <c r="D367" s="1">
        <v>44214</v>
      </c>
      <c r="E367">
        <v>1</v>
      </c>
      <c r="F367" t="s">
        <v>639</v>
      </c>
      <c r="H367" t="s">
        <v>665</v>
      </c>
      <c r="I367" t="str">
        <f>("SB 1")</f>
        <v>SB 1</v>
      </c>
      <c r="J367" t="s">
        <v>639</v>
      </c>
      <c r="L367" t="s">
        <v>665</v>
      </c>
      <c r="M367" s="1">
        <v>44049</v>
      </c>
      <c r="N367" t="s">
        <v>639</v>
      </c>
      <c r="P367" t="s">
        <v>665</v>
      </c>
      <c r="Q367" t="str">
        <f>("Passed Second Chamber")</f>
        <v>Passed Second Chamber</v>
      </c>
      <c r="R367" t="s">
        <v>639</v>
      </c>
      <c r="T367" t="s">
        <v>665</v>
      </c>
      <c r="U367" s="1">
        <v>44205</v>
      </c>
      <c r="V367" t="s">
        <v>639</v>
      </c>
      <c r="X367" t="s">
        <v>665</v>
      </c>
      <c r="Y367">
        <v>1</v>
      </c>
      <c r="Z367" t="s">
        <v>639</v>
      </c>
      <c r="AB367" t="s">
        <v>665</v>
      </c>
      <c r="AC367" t="str">
        <f>("Duration of emergency order is limited, Termination by legislature")</f>
        <v>Duration of emergency order is limited, Termination by legislature</v>
      </c>
      <c r="AD367" t="s">
        <v>639</v>
      </c>
      <c r="AF367" t="s">
        <v>665</v>
      </c>
      <c r="AG367">
        <v>0</v>
      </c>
      <c r="AO367">
        <v>0</v>
      </c>
    </row>
    <row r="368" spans="1:48" x14ac:dyDescent="0.35">
      <c r="A368" t="s">
        <v>637</v>
      </c>
      <c r="B368" t="s">
        <v>641</v>
      </c>
      <c r="C368" s="1">
        <v>44215</v>
      </c>
      <c r="D368" s="1">
        <v>44228</v>
      </c>
      <c r="E368">
        <v>1</v>
      </c>
      <c r="F368" t="s">
        <v>641</v>
      </c>
      <c r="H368" t="s">
        <v>666</v>
      </c>
      <c r="I368" t="str">
        <f>("SB 2 ")</f>
        <v xml:space="preserve">SB 2 </v>
      </c>
      <c r="J368" t="s">
        <v>641</v>
      </c>
      <c r="L368" t="s">
        <v>666</v>
      </c>
      <c r="M368" s="1">
        <v>44201</v>
      </c>
      <c r="N368" t="s">
        <v>641</v>
      </c>
      <c r="P368" t="s">
        <v>666</v>
      </c>
      <c r="Q368" t="str">
        <f>("Vetoed")</f>
        <v>Vetoed</v>
      </c>
      <c r="R368" t="s">
        <v>641</v>
      </c>
      <c r="T368" t="s">
        <v>666</v>
      </c>
      <c r="U368" s="1">
        <v>44215</v>
      </c>
      <c r="V368" t="s">
        <v>641</v>
      </c>
      <c r="X368" t="s">
        <v>666</v>
      </c>
      <c r="Y368">
        <v>0</v>
      </c>
      <c r="AG368">
        <v>1</v>
      </c>
      <c r="AH368" t="s">
        <v>641</v>
      </c>
      <c r="AJ368" t="s">
        <v>666</v>
      </c>
      <c r="AK368" t="str">
        <f>("Issuance of emergency order is restricted, Scope of emergency order is restricted, Termination by another entity")</f>
        <v>Issuance of emergency order is restricted, Scope of emergency order is restricted, Termination by another entity</v>
      </c>
      <c r="AL368" t="s">
        <v>641</v>
      </c>
      <c r="AN368" t="s">
        <v>666</v>
      </c>
      <c r="AO368">
        <v>0</v>
      </c>
    </row>
    <row r="369" spans="1:48" x14ac:dyDescent="0.35">
      <c r="A369" t="s">
        <v>637</v>
      </c>
      <c r="B369" t="s">
        <v>654</v>
      </c>
      <c r="C369" s="1">
        <v>44215</v>
      </c>
      <c r="D369" s="1">
        <v>44228</v>
      </c>
      <c r="E369">
        <v>1</v>
      </c>
      <c r="F369" t="s">
        <v>410</v>
      </c>
      <c r="H369" t="s">
        <v>667</v>
      </c>
      <c r="I369" t="str">
        <f>("HB 1 ")</f>
        <v xml:space="preserve">HB 1 </v>
      </c>
      <c r="J369" t="s">
        <v>410</v>
      </c>
      <c r="L369" t="s">
        <v>667</v>
      </c>
      <c r="M369" s="1">
        <v>44201</v>
      </c>
      <c r="N369" t="s">
        <v>410</v>
      </c>
      <c r="P369" t="s">
        <v>667</v>
      </c>
      <c r="Q369" t="str">
        <f>("Vetoed")</f>
        <v>Vetoed</v>
      </c>
      <c r="R369" t="s">
        <v>410</v>
      </c>
      <c r="T369" t="s">
        <v>667</v>
      </c>
      <c r="U369" s="1">
        <v>44215</v>
      </c>
      <c r="V369" t="s">
        <v>410</v>
      </c>
      <c r="X369" t="s">
        <v>667</v>
      </c>
      <c r="Y369">
        <v>1</v>
      </c>
      <c r="Z369" t="s">
        <v>410</v>
      </c>
      <c r="AB369" t="s">
        <v>667</v>
      </c>
      <c r="AC369" t="str">
        <f>("Scope of emergency order is restricted, Termination by legislature")</f>
        <v>Scope of emergency order is restricted, Termination by legislature</v>
      </c>
      <c r="AD369" t="s">
        <v>410</v>
      </c>
      <c r="AF369" t="s">
        <v>667</v>
      </c>
      <c r="AG369">
        <v>0</v>
      </c>
      <c r="AO369">
        <v>0</v>
      </c>
    </row>
    <row r="370" spans="1:48" x14ac:dyDescent="0.35">
      <c r="A370" t="s">
        <v>637</v>
      </c>
      <c r="B370" t="s">
        <v>638</v>
      </c>
      <c r="C370" s="1">
        <v>44215</v>
      </c>
      <c r="D370" s="1">
        <v>44228</v>
      </c>
      <c r="E370">
        <v>1</v>
      </c>
      <c r="F370" t="s">
        <v>639</v>
      </c>
      <c r="H370" t="s">
        <v>668</v>
      </c>
      <c r="I370" t="str">
        <f>("SB 1")</f>
        <v>SB 1</v>
      </c>
      <c r="J370" t="s">
        <v>639</v>
      </c>
      <c r="L370" t="s">
        <v>668</v>
      </c>
      <c r="M370" s="1">
        <v>44049</v>
      </c>
      <c r="N370" t="s">
        <v>639</v>
      </c>
      <c r="P370" t="s">
        <v>668</v>
      </c>
      <c r="Q370" t="str">
        <f>("Vetoed")</f>
        <v>Vetoed</v>
      </c>
      <c r="R370" t="s">
        <v>639</v>
      </c>
      <c r="T370" t="s">
        <v>668</v>
      </c>
      <c r="U370" s="1">
        <v>44215</v>
      </c>
      <c r="V370" t="s">
        <v>639</v>
      </c>
      <c r="X370" t="s">
        <v>668</v>
      </c>
      <c r="Y370">
        <v>1</v>
      </c>
      <c r="Z370" t="s">
        <v>639</v>
      </c>
      <c r="AB370" t="s">
        <v>668</v>
      </c>
      <c r="AC370" t="str">
        <f>("Duration of emergency order is limited, Termination by legislature")</f>
        <v>Duration of emergency order is limited, Termination by legislature</v>
      </c>
      <c r="AD370" t="s">
        <v>639</v>
      </c>
      <c r="AF370" t="s">
        <v>668</v>
      </c>
      <c r="AG370">
        <v>0</v>
      </c>
      <c r="AO370">
        <v>0</v>
      </c>
    </row>
    <row r="371" spans="1:48" x14ac:dyDescent="0.35">
      <c r="A371" t="s">
        <v>637</v>
      </c>
      <c r="B371" t="s">
        <v>641</v>
      </c>
      <c r="C371" s="1">
        <v>44229</v>
      </c>
      <c r="D371" s="1">
        <v>44701</v>
      </c>
      <c r="E371">
        <v>1</v>
      </c>
      <c r="F371" t="s">
        <v>641</v>
      </c>
      <c r="H371" t="s">
        <v>669</v>
      </c>
      <c r="I371" t="str">
        <f>("SB 2 ")</f>
        <v xml:space="preserve">SB 2 </v>
      </c>
      <c r="J371" t="s">
        <v>641</v>
      </c>
      <c r="L371" t="s">
        <v>669</v>
      </c>
      <c r="M371" s="1">
        <v>44201</v>
      </c>
      <c r="N371" t="s">
        <v>641</v>
      </c>
      <c r="P371" t="s">
        <v>669</v>
      </c>
      <c r="Q371" t="str">
        <f>("Enacted")</f>
        <v>Enacted</v>
      </c>
      <c r="R371" t="s">
        <v>641</v>
      </c>
      <c r="T371" t="s">
        <v>669</v>
      </c>
      <c r="U371" s="1">
        <v>44229</v>
      </c>
      <c r="V371" t="s">
        <v>641</v>
      </c>
      <c r="X371" t="s">
        <v>669</v>
      </c>
      <c r="Y371">
        <v>0</v>
      </c>
      <c r="AG371">
        <v>1</v>
      </c>
      <c r="AH371" t="s">
        <v>641</v>
      </c>
      <c r="AJ371" t="s">
        <v>669</v>
      </c>
      <c r="AK371" t="str">
        <f>("Issuance of emergency order is restricted, Scope of emergency order is restricted, Termination by another entity")</f>
        <v>Issuance of emergency order is restricted, Scope of emergency order is restricted, Termination by another entity</v>
      </c>
      <c r="AL371" t="s">
        <v>641</v>
      </c>
      <c r="AN371" t="s">
        <v>669</v>
      </c>
      <c r="AO371">
        <v>0</v>
      </c>
    </row>
    <row r="372" spans="1:48" x14ac:dyDescent="0.35">
      <c r="A372" t="s">
        <v>637</v>
      </c>
      <c r="B372" t="s">
        <v>654</v>
      </c>
      <c r="C372" s="1">
        <v>44229</v>
      </c>
      <c r="D372" s="1">
        <v>44701</v>
      </c>
      <c r="E372">
        <v>1</v>
      </c>
      <c r="F372" t="s">
        <v>410</v>
      </c>
      <c r="H372" t="s">
        <v>670</v>
      </c>
      <c r="I372" t="str">
        <f>("HB 1 ")</f>
        <v xml:space="preserve">HB 1 </v>
      </c>
      <c r="J372" t="s">
        <v>410</v>
      </c>
      <c r="L372" t="s">
        <v>670</v>
      </c>
      <c r="M372" s="1">
        <v>44201</v>
      </c>
      <c r="N372" t="s">
        <v>410</v>
      </c>
      <c r="P372" t="s">
        <v>670</v>
      </c>
      <c r="Q372" t="str">
        <f>("Enacted")</f>
        <v>Enacted</v>
      </c>
      <c r="R372" t="s">
        <v>410</v>
      </c>
      <c r="T372" t="s">
        <v>670</v>
      </c>
      <c r="U372" s="1">
        <v>44229</v>
      </c>
      <c r="Y372">
        <v>1</v>
      </c>
      <c r="Z372" t="s">
        <v>410</v>
      </c>
      <c r="AB372" t="s">
        <v>670</v>
      </c>
      <c r="AC372" t="str">
        <f>("Scope of emergency order is restricted, Termination by legislature")</f>
        <v>Scope of emergency order is restricted, Termination by legislature</v>
      </c>
      <c r="AD372" t="s">
        <v>410</v>
      </c>
      <c r="AF372" t="s">
        <v>670</v>
      </c>
      <c r="AG372">
        <v>0</v>
      </c>
      <c r="AO372">
        <v>0</v>
      </c>
    </row>
    <row r="373" spans="1:48" x14ac:dyDescent="0.35">
      <c r="A373" t="s">
        <v>637</v>
      </c>
      <c r="B373" t="s">
        <v>638</v>
      </c>
      <c r="C373" s="1">
        <v>44229</v>
      </c>
      <c r="D373" s="1">
        <v>44701</v>
      </c>
      <c r="E373">
        <v>1</v>
      </c>
      <c r="F373" t="s">
        <v>639</v>
      </c>
      <c r="H373" t="s">
        <v>671</v>
      </c>
      <c r="I373" t="str">
        <f>("SB 1")</f>
        <v>SB 1</v>
      </c>
      <c r="J373" t="s">
        <v>639</v>
      </c>
      <c r="L373" t="s">
        <v>671</v>
      </c>
      <c r="M373" s="1">
        <v>44049</v>
      </c>
      <c r="N373" t="s">
        <v>639</v>
      </c>
      <c r="P373" t="s">
        <v>671</v>
      </c>
      <c r="Q373" t="str">
        <f>("Enacted")</f>
        <v>Enacted</v>
      </c>
      <c r="R373" t="s">
        <v>639</v>
      </c>
      <c r="T373" t="s">
        <v>671</v>
      </c>
      <c r="U373" s="1">
        <v>44229</v>
      </c>
      <c r="V373" t="s">
        <v>639</v>
      </c>
      <c r="X373" t="s">
        <v>671</v>
      </c>
      <c r="Y373">
        <v>1</v>
      </c>
      <c r="Z373" t="s">
        <v>639</v>
      </c>
      <c r="AB373" t="s">
        <v>671</v>
      </c>
      <c r="AC373" t="str">
        <f>("Duration of emergency order is limited, Termination by legislature")</f>
        <v>Duration of emergency order is limited, Termination by legislature</v>
      </c>
      <c r="AD373" t="s">
        <v>639</v>
      </c>
      <c r="AF373" t="s">
        <v>671</v>
      </c>
      <c r="AG373">
        <v>0</v>
      </c>
      <c r="AO373">
        <v>0</v>
      </c>
    </row>
    <row r="374" spans="1:48" x14ac:dyDescent="0.35">
      <c r="A374" t="s">
        <v>637</v>
      </c>
      <c r="B374" t="s">
        <v>672</v>
      </c>
      <c r="C374" s="1">
        <v>44236</v>
      </c>
      <c r="D374" s="1">
        <v>44284</v>
      </c>
      <c r="E374">
        <v>1</v>
      </c>
      <c r="F374" t="s">
        <v>673</v>
      </c>
      <c r="H374" t="s">
        <v>674</v>
      </c>
      <c r="I374" t="str">
        <f>("HB 452 ")</f>
        <v xml:space="preserve">HB 452 </v>
      </c>
      <c r="J374" t="s">
        <v>673</v>
      </c>
      <c r="L374" t="s">
        <v>674</v>
      </c>
      <c r="M374" s="1">
        <v>44236</v>
      </c>
      <c r="N374" t="s">
        <v>673</v>
      </c>
      <c r="P374" t="s">
        <v>674</v>
      </c>
      <c r="Q374" t="str">
        <f>("Introduced")</f>
        <v>Introduced</v>
      </c>
      <c r="R374" t="s">
        <v>673</v>
      </c>
      <c r="T374" t="s">
        <v>674</v>
      </c>
      <c r="U374" s="1">
        <v>44236</v>
      </c>
      <c r="V374" t="s">
        <v>673</v>
      </c>
      <c r="X374" t="s">
        <v>674</v>
      </c>
      <c r="Y374">
        <v>1</v>
      </c>
      <c r="Z374" t="s">
        <v>673</v>
      </c>
      <c r="AB374" t="s">
        <v>674</v>
      </c>
      <c r="AC374" t="str">
        <f>("Scope of emergency order is restricted")</f>
        <v>Scope of emergency order is restricted</v>
      </c>
      <c r="AD374" t="s">
        <v>673</v>
      </c>
      <c r="AF374" t="s">
        <v>674</v>
      </c>
      <c r="AG374">
        <v>0</v>
      </c>
      <c r="AO374">
        <v>0</v>
      </c>
    </row>
    <row r="375" spans="1:48" x14ac:dyDescent="0.35">
      <c r="A375" t="s">
        <v>637</v>
      </c>
      <c r="B375" t="s">
        <v>675</v>
      </c>
      <c r="C375" s="1">
        <v>44249</v>
      </c>
      <c r="D375" s="1">
        <v>44284</v>
      </c>
      <c r="E375">
        <v>1</v>
      </c>
      <c r="F375" t="s">
        <v>675</v>
      </c>
      <c r="H375" t="s">
        <v>676</v>
      </c>
      <c r="I375" t="str">
        <f>("SB 260")</f>
        <v>SB 260</v>
      </c>
      <c r="J375" t="s">
        <v>675</v>
      </c>
      <c r="L375" t="s">
        <v>676</v>
      </c>
      <c r="M375" s="1">
        <v>44249</v>
      </c>
      <c r="N375" t="s">
        <v>675</v>
      </c>
      <c r="P375" t="s">
        <v>676</v>
      </c>
      <c r="Q375" t="str">
        <f>("Introduced")</f>
        <v>Introduced</v>
      </c>
      <c r="R375" t="s">
        <v>675</v>
      </c>
      <c r="T375" t="s">
        <v>676</v>
      </c>
      <c r="U375" s="1">
        <v>44253</v>
      </c>
      <c r="V375" t="s">
        <v>675</v>
      </c>
      <c r="X375" t="s">
        <v>676</v>
      </c>
      <c r="Y375">
        <v>1</v>
      </c>
      <c r="Z375" t="s">
        <v>675</v>
      </c>
      <c r="AB375" t="s">
        <v>676</v>
      </c>
      <c r="AC375" t="str">
        <f>("Scope of emergency order is restricted")</f>
        <v>Scope of emergency order is restricted</v>
      </c>
      <c r="AD375" t="s">
        <v>675</v>
      </c>
      <c r="AF375" t="s">
        <v>676</v>
      </c>
      <c r="AG375">
        <v>1</v>
      </c>
      <c r="AH375" t="s">
        <v>675</v>
      </c>
      <c r="AJ375" t="s">
        <v>676</v>
      </c>
      <c r="AK375" t="str">
        <f>("Scope of emergency order is restricted")</f>
        <v>Scope of emergency order is restricted</v>
      </c>
      <c r="AL375" t="s">
        <v>675</v>
      </c>
      <c r="AN375" t="s">
        <v>676</v>
      </c>
      <c r="AO375">
        <v>1</v>
      </c>
      <c r="AP375" t="s">
        <v>675</v>
      </c>
      <c r="AR375" t="s">
        <v>676</v>
      </c>
      <c r="AS375" t="str">
        <f>("Scope of emergency order is restricted")</f>
        <v>Scope of emergency order is restricted</v>
      </c>
      <c r="AT375" t="s">
        <v>675</v>
      </c>
      <c r="AV375" t="s">
        <v>676</v>
      </c>
    </row>
    <row r="376" spans="1:48" x14ac:dyDescent="0.35">
      <c r="A376" t="s">
        <v>637</v>
      </c>
      <c r="B376" t="s">
        <v>660</v>
      </c>
      <c r="C376" s="1">
        <v>44266</v>
      </c>
      <c r="D376" s="1">
        <v>44284</v>
      </c>
      <c r="E376">
        <v>1</v>
      </c>
      <c r="F376" t="s">
        <v>660</v>
      </c>
      <c r="H376" t="s">
        <v>677</v>
      </c>
      <c r="I376" t="str">
        <f>("HB 217")</f>
        <v>HB 217</v>
      </c>
      <c r="J376" t="s">
        <v>660</v>
      </c>
      <c r="L376" t="s">
        <v>677</v>
      </c>
      <c r="M376" s="1">
        <v>44203</v>
      </c>
      <c r="N376" t="s">
        <v>660</v>
      </c>
      <c r="P376" t="s">
        <v>677</v>
      </c>
      <c r="Q376" t="str">
        <f>("Passed First Chamber")</f>
        <v>Passed First Chamber</v>
      </c>
      <c r="R376" t="s">
        <v>660</v>
      </c>
      <c r="T376" t="s">
        <v>677</v>
      </c>
      <c r="U376" s="1">
        <v>44270</v>
      </c>
      <c r="V376" t="s">
        <v>660</v>
      </c>
      <c r="X376" t="s">
        <v>677</v>
      </c>
      <c r="Y376">
        <v>1</v>
      </c>
      <c r="Z376" t="s">
        <v>660</v>
      </c>
      <c r="AB376" t="s">
        <v>677</v>
      </c>
      <c r="AC376" t="str">
        <f>("Scope of emergency order is restricted")</f>
        <v>Scope of emergency order is restricted</v>
      </c>
      <c r="AD376" t="s">
        <v>660</v>
      </c>
      <c r="AF376" t="s">
        <v>677</v>
      </c>
      <c r="AG376">
        <v>0</v>
      </c>
      <c r="AO376">
        <v>0</v>
      </c>
    </row>
    <row r="377" spans="1:48" x14ac:dyDescent="0.35">
      <c r="A377" t="s">
        <v>637</v>
      </c>
      <c r="B377" t="s">
        <v>643</v>
      </c>
      <c r="C377" s="1">
        <v>44285</v>
      </c>
      <c r="D377" s="1">
        <v>44701</v>
      </c>
      <c r="E377">
        <v>1</v>
      </c>
      <c r="F377" t="s">
        <v>643</v>
      </c>
      <c r="H377" t="s">
        <v>678</v>
      </c>
      <c r="I377" t="str">
        <f>("HB 171")</f>
        <v>HB 171</v>
      </c>
      <c r="J377" t="s">
        <v>643</v>
      </c>
      <c r="L377" t="s">
        <v>678</v>
      </c>
      <c r="M377" s="1">
        <v>44201</v>
      </c>
      <c r="N377" t="s">
        <v>643</v>
      </c>
      <c r="P377" t="s">
        <v>678</v>
      </c>
      <c r="Q377" t="str">
        <f t="shared" ref="Q377:Q385" si="23">("Failed")</f>
        <v>Failed</v>
      </c>
      <c r="R377" t="s">
        <v>643</v>
      </c>
      <c r="T377" t="s">
        <v>678</v>
      </c>
      <c r="U377" s="1">
        <v>44201</v>
      </c>
      <c r="V377" t="s">
        <v>643</v>
      </c>
      <c r="X377" t="s">
        <v>678</v>
      </c>
      <c r="Y377">
        <v>1</v>
      </c>
      <c r="Z377" t="s">
        <v>643</v>
      </c>
      <c r="AB377" t="s">
        <v>678</v>
      </c>
      <c r="AC377" t="str">
        <f>("Issuance of emergency order is restricted, Scope of emergency order is restricted, Termination by legislature")</f>
        <v>Issuance of emergency order is restricted, Scope of emergency order is restricted, Termination by legislature</v>
      </c>
      <c r="AD377" t="s">
        <v>643</v>
      </c>
      <c r="AF377" t="s">
        <v>678</v>
      </c>
      <c r="AG377">
        <v>0</v>
      </c>
      <c r="AO377">
        <v>0</v>
      </c>
    </row>
    <row r="378" spans="1:48" x14ac:dyDescent="0.35">
      <c r="A378" t="s">
        <v>637</v>
      </c>
      <c r="B378" t="s">
        <v>645</v>
      </c>
      <c r="C378" s="1">
        <v>44285</v>
      </c>
      <c r="D378" s="1">
        <v>44701</v>
      </c>
      <c r="E378">
        <v>1</v>
      </c>
      <c r="F378" t="s">
        <v>645</v>
      </c>
      <c r="H378" t="s">
        <v>646</v>
      </c>
      <c r="I378" t="str">
        <f>("HB 20")</f>
        <v>HB 20</v>
      </c>
      <c r="J378" t="s">
        <v>645</v>
      </c>
      <c r="L378" t="s">
        <v>646</v>
      </c>
      <c r="M378" s="1">
        <v>44201</v>
      </c>
      <c r="N378" t="s">
        <v>645</v>
      </c>
      <c r="P378" t="s">
        <v>646</v>
      </c>
      <c r="Q378" t="str">
        <f t="shared" si="23"/>
        <v>Failed</v>
      </c>
      <c r="R378" t="s">
        <v>645</v>
      </c>
      <c r="T378" t="s">
        <v>646</v>
      </c>
      <c r="U378" s="1">
        <v>44201</v>
      </c>
      <c r="V378" t="s">
        <v>645</v>
      </c>
      <c r="X378" t="s">
        <v>646</v>
      </c>
      <c r="Y378">
        <v>1</v>
      </c>
      <c r="Z378" t="s">
        <v>645</v>
      </c>
      <c r="AB378" t="s">
        <v>646</v>
      </c>
      <c r="AC378" t="str">
        <f>("Issuance of emergency order is restricted, Duration of emergency order is limited, Termination by legislature")</f>
        <v>Issuance of emergency order is restricted, Duration of emergency order is limited, Termination by legislature</v>
      </c>
      <c r="AD378" t="s">
        <v>645</v>
      </c>
      <c r="AF378" t="s">
        <v>646</v>
      </c>
      <c r="AG378">
        <v>0</v>
      </c>
      <c r="AO378">
        <v>0</v>
      </c>
    </row>
    <row r="379" spans="1:48" x14ac:dyDescent="0.35">
      <c r="A379" t="s">
        <v>637</v>
      </c>
      <c r="B379" t="s">
        <v>647</v>
      </c>
      <c r="C379" s="1">
        <v>44285</v>
      </c>
      <c r="D379" s="1">
        <v>44701</v>
      </c>
      <c r="E379">
        <v>1</v>
      </c>
      <c r="F379" t="s">
        <v>648</v>
      </c>
      <c r="H379" t="s">
        <v>649</v>
      </c>
      <c r="I379" t="str">
        <f>("HB 18 ")</f>
        <v xml:space="preserve">HB 18 </v>
      </c>
      <c r="J379" t="s">
        <v>648</v>
      </c>
      <c r="L379" t="s">
        <v>649</v>
      </c>
      <c r="M379" s="1">
        <v>44201</v>
      </c>
      <c r="N379" t="s">
        <v>648</v>
      </c>
      <c r="P379" t="s">
        <v>649</v>
      </c>
      <c r="Q379" t="str">
        <f t="shared" si="23"/>
        <v>Failed</v>
      </c>
      <c r="R379" t="s">
        <v>648</v>
      </c>
      <c r="T379" t="s">
        <v>649</v>
      </c>
      <c r="U379" s="1">
        <v>44201</v>
      </c>
      <c r="V379" t="s">
        <v>648</v>
      </c>
      <c r="X379" t="s">
        <v>649</v>
      </c>
      <c r="Y379">
        <v>1</v>
      </c>
      <c r="Z379" t="s">
        <v>648</v>
      </c>
      <c r="AB379" t="s">
        <v>649</v>
      </c>
      <c r="AC379" t="str">
        <f>("Duration of emergency order is limited")</f>
        <v>Duration of emergency order is limited</v>
      </c>
      <c r="AD379" t="s">
        <v>648</v>
      </c>
      <c r="AF379" t="s">
        <v>649</v>
      </c>
      <c r="AG379">
        <v>0</v>
      </c>
      <c r="AO379">
        <v>0</v>
      </c>
    </row>
    <row r="380" spans="1:48" x14ac:dyDescent="0.35">
      <c r="A380" t="s">
        <v>637</v>
      </c>
      <c r="B380" t="s">
        <v>650</v>
      </c>
      <c r="C380" s="1">
        <v>44285</v>
      </c>
      <c r="D380" s="1">
        <v>44701</v>
      </c>
      <c r="E380">
        <v>1</v>
      </c>
      <c r="F380" t="s">
        <v>650</v>
      </c>
      <c r="H380" t="s">
        <v>679</v>
      </c>
      <c r="I380" t="str">
        <f>("HB 15")</f>
        <v>HB 15</v>
      </c>
      <c r="J380" t="s">
        <v>650</v>
      </c>
      <c r="L380" t="s">
        <v>679</v>
      </c>
      <c r="M380" s="1">
        <v>44201</v>
      </c>
      <c r="N380" t="s">
        <v>650</v>
      </c>
      <c r="P380" t="s">
        <v>679</v>
      </c>
      <c r="Q380" t="str">
        <f t="shared" si="23"/>
        <v>Failed</v>
      </c>
      <c r="R380" t="s">
        <v>650</v>
      </c>
      <c r="T380" t="s">
        <v>679</v>
      </c>
      <c r="U380" s="1">
        <v>44201</v>
      </c>
      <c r="V380" t="s">
        <v>650</v>
      </c>
      <c r="X380" t="s">
        <v>679</v>
      </c>
      <c r="Y380">
        <v>1</v>
      </c>
      <c r="Z380" t="s">
        <v>650</v>
      </c>
      <c r="AB380" t="s">
        <v>679</v>
      </c>
      <c r="AC380" t="str">
        <f>("Issuance of emergency order is restricted, Duration of emergency order is limited, Scope of emergency order is restricted")</f>
        <v>Issuance of emergency order is restricted, Duration of emergency order is limited, Scope of emergency order is restricted</v>
      </c>
      <c r="AD380" t="s">
        <v>650</v>
      </c>
      <c r="AF380" t="s">
        <v>679</v>
      </c>
      <c r="AG380">
        <v>1</v>
      </c>
      <c r="AH380" t="s">
        <v>650</v>
      </c>
      <c r="AJ380" t="s">
        <v>679</v>
      </c>
      <c r="AK380" t="str">
        <f>("Issuance of emergency order is restricted, Duration of emergency order is limited, Scope of emergency order is restricted")</f>
        <v>Issuance of emergency order is restricted, Duration of emergency order is limited, Scope of emergency order is restricted</v>
      </c>
      <c r="AL380" t="s">
        <v>650</v>
      </c>
      <c r="AN380" t="s">
        <v>679</v>
      </c>
      <c r="AO380">
        <v>1</v>
      </c>
      <c r="AP380" t="s">
        <v>650</v>
      </c>
      <c r="AR380" t="s">
        <v>679</v>
      </c>
      <c r="AS380" t="str">
        <f>("Issuance of emergency order is restricted, Duration of emergency order is limited, Scope of emergency order is restricted")</f>
        <v>Issuance of emergency order is restricted, Duration of emergency order is limited, Scope of emergency order is restricted</v>
      </c>
      <c r="AT380" t="s">
        <v>650</v>
      </c>
      <c r="AV380" t="s">
        <v>679</v>
      </c>
    </row>
    <row r="381" spans="1:48" x14ac:dyDescent="0.35">
      <c r="A381" t="s">
        <v>637</v>
      </c>
      <c r="B381" t="s">
        <v>652</v>
      </c>
      <c r="C381" s="1">
        <v>44285</v>
      </c>
      <c r="D381" s="1">
        <v>44701</v>
      </c>
      <c r="E381">
        <v>1</v>
      </c>
      <c r="F381" t="s">
        <v>652</v>
      </c>
      <c r="H381" t="s">
        <v>680</v>
      </c>
      <c r="I381" t="str">
        <f>("HB 13")</f>
        <v>HB 13</v>
      </c>
      <c r="J381" t="s">
        <v>652</v>
      </c>
      <c r="L381" t="s">
        <v>680</v>
      </c>
      <c r="M381" s="1">
        <v>44201</v>
      </c>
      <c r="N381" t="s">
        <v>652</v>
      </c>
      <c r="P381" t="s">
        <v>680</v>
      </c>
      <c r="Q381" t="str">
        <f t="shared" si="23"/>
        <v>Failed</v>
      </c>
      <c r="R381" t="s">
        <v>652</v>
      </c>
      <c r="T381" t="s">
        <v>680</v>
      </c>
      <c r="U381" s="1">
        <v>44201</v>
      </c>
      <c r="V381" t="s">
        <v>652</v>
      </c>
      <c r="X381" t="s">
        <v>680</v>
      </c>
      <c r="Y381">
        <v>1</v>
      </c>
      <c r="Z381" t="s">
        <v>652</v>
      </c>
      <c r="AB381" t="s">
        <v>680</v>
      </c>
      <c r="AC381" t="str">
        <f>("Duration of emergency order is limited")</f>
        <v>Duration of emergency order is limited</v>
      </c>
      <c r="AD381" t="s">
        <v>652</v>
      </c>
      <c r="AF381" t="s">
        <v>680</v>
      </c>
      <c r="AG381">
        <v>0</v>
      </c>
      <c r="AO381">
        <v>1</v>
      </c>
      <c r="AP381" t="s">
        <v>652</v>
      </c>
      <c r="AR381" t="s">
        <v>680</v>
      </c>
      <c r="AS381" t="str">
        <f>("Duration of emergency order is limited")</f>
        <v>Duration of emergency order is limited</v>
      </c>
      <c r="AT381" t="s">
        <v>652</v>
      </c>
      <c r="AV381" t="s">
        <v>680</v>
      </c>
    </row>
    <row r="382" spans="1:48" x14ac:dyDescent="0.35">
      <c r="A382" t="s">
        <v>637</v>
      </c>
      <c r="B382" t="s">
        <v>658</v>
      </c>
      <c r="C382" s="1">
        <v>44285</v>
      </c>
      <c r="D382" s="1">
        <v>44701</v>
      </c>
      <c r="E382">
        <v>1</v>
      </c>
      <c r="F382" t="s">
        <v>658</v>
      </c>
      <c r="H382" t="s">
        <v>681</v>
      </c>
      <c r="I382" t="str">
        <f>("HB 218")</f>
        <v>HB 218</v>
      </c>
      <c r="J382" t="s">
        <v>658</v>
      </c>
      <c r="L382" t="s">
        <v>681</v>
      </c>
      <c r="M382" s="1">
        <v>44203</v>
      </c>
      <c r="N382" t="s">
        <v>658</v>
      </c>
      <c r="P382" t="s">
        <v>681</v>
      </c>
      <c r="Q382" t="str">
        <f t="shared" si="23"/>
        <v>Failed</v>
      </c>
      <c r="R382" t="s">
        <v>658</v>
      </c>
      <c r="T382" t="s">
        <v>681</v>
      </c>
      <c r="U382" s="1">
        <v>44203</v>
      </c>
      <c r="V382" t="s">
        <v>658</v>
      </c>
      <c r="X382" t="s">
        <v>681</v>
      </c>
      <c r="Y382">
        <v>1</v>
      </c>
      <c r="Z382" t="s">
        <v>658</v>
      </c>
      <c r="AB382" t="s">
        <v>681</v>
      </c>
      <c r="AC382" t="str">
        <f>("Scope of emergency order is restricted")</f>
        <v>Scope of emergency order is restricted</v>
      </c>
      <c r="AD382" t="s">
        <v>658</v>
      </c>
      <c r="AF382" t="s">
        <v>681</v>
      </c>
      <c r="AG382">
        <v>1</v>
      </c>
      <c r="AH382" t="s">
        <v>658</v>
      </c>
      <c r="AJ382" t="s">
        <v>681</v>
      </c>
      <c r="AK382" t="str">
        <f>("Scope of emergency order is restricted")</f>
        <v>Scope of emergency order is restricted</v>
      </c>
      <c r="AL382" t="s">
        <v>658</v>
      </c>
      <c r="AN382" t="s">
        <v>681</v>
      </c>
      <c r="AO382">
        <v>1</v>
      </c>
      <c r="AP382" t="s">
        <v>658</v>
      </c>
      <c r="AR382" t="s">
        <v>681</v>
      </c>
      <c r="AS382" t="str">
        <f>("Scope of emergency order is restricted")</f>
        <v>Scope of emergency order is restricted</v>
      </c>
      <c r="AT382" t="s">
        <v>658</v>
      </c>
      <c r="AV382" t="s">
        <v>681</v>
      </c>
    </row>
    <row r="383" spans="1:48" x14ac:dyDescent="0.35">
      <c r="A383" t="s">
        <v>637</v>
      </c>
      <c r="B383" t="s">
        <v>660</v>
      </c>
      <c r="C383" s="1">
        <v>44285</v>
      </c>
      <c r="D383" s="1">
        <v>44701</v>
      </c>
      <c r="E383">
        <v>1</v>
      </c>
      <c r="F383" t="s">
        <v>660</v>
      </c>
      <c r="H383" t="s">
        <v>682</v>
      </c>
      <c r="I383" t="str">
        <f>("HB 217")</f>
        <v>HB 217</v>
      </c>
      <c r="J383" t="s">
        <v>660</v>
      </c>
      <c r="L383" t="s">
        <v>682</v>
      </c>
      <c r="M383" s="1">
        <v>44203</v>
      </c>
      <c r="N383" t="s">
        <v>660</v>
      </c>
      <c r="P383" t="s">
        <v>682</v>
      </c>
      <c r="Q383" t="str">
        <f t="shared" si="23"/>
        <v>Failed</v>
      </c>
      <c r="R383" t="s">
        <v>660</v>
      </c>
      <c r="T383" t="s">
        <v>682</v>
      </c>
      <c r="U383" s="1">
        <v>44270</v>
      </c>
      <c r="V383" t="s">
        <v>660</v>
      </c>
      <c r="X383" t="s">
        <v>682</v>
      </c>
      <c r="Y383">
        <v>1</v>
      </c>
      <c r="Z383" t="s">
        <v>660</v>
      </c>
      <c r="AB383" t="s">
        <v>682</v>
      </c>
      <c r="AC383" t="str">
        <f>("Scope of emergency order is restricted")</f>
        <v>Scope of emergency order is restricted</v>
      </c>
      <c r="AD383" t="s">
        <v>660</v>
      </c>
      <c r="AF383" t="s">
        <v>682</v>
      </c>
      <c r="AG383">
        <v>0</v>
      </c>
      <c r="AO383">
        <v>0</v>
      </c>
    </row>
    <row r="384" spans="1:48" x14ac:dyDescent="0.35">
      <c r="A384" t="s">
        <v>637</v>
      </c>
      <c r="B384" t="s">
        <v>672</v>
      </c>
      <c r="C384" s="1">
        <v>44285</v>
      </c>
      <c r="D384" s="1">
        <v>44701</v>
      </c>
      <c r="E384">
        <v>1</v>
      </c>
      <c r="F384" t="s">
        <v>673</v>
      </c>
      <c r="H384" t="s">
        <v>683</v>
      </c>
      <c r="I384" t="str">
        <f>("HB 452 ")</f>
        <v xml:space="preserve">HB 452 </v>
      </c>
      <c r="J384" t="s">
        <v>673</v>
      </c>
      <c r="L384" t="s">
        <v>683</v>
      </c>
      <c r="M384" s="1">
        <v>44236</v>
      </c>
      <c r="N384" t="s">
        <v>673</v>
      </c>
      <c r="P384" t="s">
        <v>683</v>
      </c>
      <c r="Q384" t="str">
        <f t="shared" si="23"/>
        <v>Failed</v>
      </c>
      <c r="R384" t="s">
        <v>673</v>
      </c>
      <c r="T384" t="s">
        <v>683</v>
      </c>
      <c r="U384" s="1">
        <v>44236</v>
      </c>
      <c r="V384" t="s">
        <v>673</v>
      </c>
      <c r="X384" t="s">
        <v>683</v>
      </c>
      <c r="Y384">
        <v>1</v>
      </c>
      <c r="Z384" t="s">
        <v>673</v>
      </c>
      <c r="AB384" t="s">
        <v>683</v>
      </c>
      <c r="AC384" t="str">
        <f>("Scope of emergency order is restricted")</f>
        <v>Scope of emergency order is restricted</v>
      </c>
      <c r="AD384" t="s">
        <v>673</v>
      </c>
      <c r="AF384" t="s">
        <v>683</v>
      </c>
      <c r="AG384">
        <v>0</v>
      </c>
      <c r="AO384">
        <v>0</v>
      </c>
    </row>
    <row r="385" spans="1:48" x14ac:dyDescent="0.35">
      <c r="A385" t="s">
        <v>637</v>
      </c>
      <c r="B385" t="s">
        <v>675</v>
      </c>
      <c r="C385" s="1">
        <v>44285</v>
      </c>
      <c r="D385" s="1">
        <v>44701</v>
      </c>
      <c r="E385">
        <v>1</v>
      </c>
      <c r="F385" t="s">
        <v>675</v>
      </c>
      <c r="H385" t="s">
        <v>684</v>
      </c>
      <c r="I385" t="str">
        <f>("SB 260")</f>
        <v>SB 260</v>
      </c>
      <c r="J385" t="s">
        <v>675</v>
      </c>
      <c r="L385" t="s">
        <v>684</v>
      </c>
      <c r="M385" s="1">
        <v>44249</v>
      </c>
      <c r="N385" t="s">
        <v>675</v>
      </c>
      <c r="P385" t="s">
        <v>684</v>
      </c>
      <c r="Q385" t="str">
        <f t="shared" si="23"/>
        <v>Failed</v>
      </c>
      <c r="R385" t="s">
        <v>675</v>
      </c>
      <c r="T385" t="s">
        <v>684</v>
      </c>
      <c r="U385" s="1">
        <v>44253</v>
      </c>
      <c r="V385" t="s">
        <v>675</v>
      </c>
      <c r="X385" t="s">
        <v>684</v>
      </c>
      <c r="Y385">
        <v>1</v>
      </c>
      <c r="Z385" t="s">
        <v>675</v>
      </c>
      <c r="AB385" t="s">
        <v>684</v>
      </c>
      <c r="AC385" t="str">
        <f>("Scope of emergency order is restricted")</f>
        <v>Scope of emergency order is restricted</v>
      </c>
      <c r="AD385" t="s">
        <v>675</v>
      </c>
      <c r="AF385" t="s">
        <v>684</v>
      </c>
      <c r="AG385">
        <v>1</v>
      </c>
      <c r="AH385" t="s">
        <v>675</v>
      </c>
      <c r="AJ385" t="s">
        <v>684</v>
      </c>
      <c r="AK385" t="str">
        <f>("Scope of emergency order is restricted")</f>
        <v>Scope of emergency order is restricted</v>
      </c>
      <c r="AL385" t="s">
        <v>675</v>
      </c>
      <c r="AN385" t="s">
        <v>684</v>
      </c>
      <c r="AO385">
        <v>1</v>
      </c>
      <c r="AP385" t="s">
        <v>675</v>
      </c>
      <c r="AR385" t="s">
        <v>684</v>
      </c>
      <c r="AS385" t="str">
        <f>("Scope of emergency order is restricted")</f>
        <v>Scope of emergency order is restricted</v>
      </c>
      <c r="AT385" t="s">
        <v>675</v>
      </c>
      <c r="AV385" t="s">
        <v>684</v>
      </c>
    </row>
    <row r="386" spans="1:48" x14ac:dyDescent="0.35">
      <c r="A386" t="s">
        <v>637</v>
      </c>
      <c r="B386" t="s">
        <v>685</v>
      </c>
      <c r="C386" s="1">
        <v>44412</v>
      </c>
      <c r="D386" s="1">
        <v>44664</v>
      </c>
      <c r="E386">
        <v>1</v>
      </c>
      <c r="F386" t="s">
        <v>685</v>
      </c>
      <c r="H386" t="s">
        <v>686</v>
      </c>
      <c r="I386" t="str">
        <f>("BR 211")</f>
        <v>BR 211</v>
      </c>
      <c r="J386" t="s">
        <v>685</v>
      </c>
      <c r="L386" t="s">
        <v>686</v>
      </c>
      <c r="M386" s="1">
        <v>44412</v>
      </c>
      <c r="N386" t="s">
        <v>685</v>
      </c>
      <c r="P386" t="s">
        <v>686</v>
      </c>
      <c r="Q386" t="str">
        <f>("Introduced")</f>
        <v>Introduced</v>
      </c>
      <c r="R386" t="s">
        <v>685</v>
      </c>
      <c r="T386" t="s">
        <v>686</v>
      </c>
      <c r="U386" s="1">
        <v>44412</v>
      </c>
      <c r="V386" t="s">
        <v>685</v>
      </c>
      <c r="X386" t="s">
        <v>686</v>
      </c>
      <c r="Y386">
        <v>1</v>
      </c>
      <c r="Z386" t="s">
        <v>685</v>
      </c>
      <c r="AB386" t="s">
        <v>686</v>
      </c>
      <c r="AC386" t="str">
        <f>("Scope of emergency order is restricted")</f>
        <v>Scope of emergency order is restricted</v>
      </c>
      <c r="AD386" t="s">
        <v>685</v>
      </c>
      <c r="AF386" t="s">
        <v>686</v>
      </c>
      <c r="AG386">
        <v>1</v>
      </c>
      <c r="AH386" t="s">
        <v>685</v>
      </c>
      <c r="AJ386" t="s">
        <v>686</v>
      </c>
      <c r="AK386" t="str">
        <f>("Scope of emergency order is restricted")</f>
        <v>Scope of emergency order is restricted</v>
      </c>
      <c r="AL386" t="s">
        <v>685</v>
      </c>
      <c r="AN386" t="s">
        <v>686</v>
      </c>
      <c r="AO386">
        <v>1</v>
      </c>
      <c r="AP386" t="s">
        <v>685</v>
      </c>
      <c r="AR386" t="s">
        <v>686</v>
      </c>
      <c r="AS386" t="str">
        <f>("Scope of emergency order is restricted")</f>
        <v>Scope of emergency order is restricted</v>
      </c>
      <c r="AT386" t="s">
        <v>685</v>
      </c>
      <c r="AV386" t="s">
        <v>686</v>
      </c>
    </row>
    <row r="387" spans="1:48" x14ac:dyDescent="0.35">
      <c r="A387" t="s">
        <v>637</v>
      </c>
      <c r="B387" t="s">
        <v>687</v>
      </c>
      <c r="C387" s="1">
        <v>44446</v>
      </c>
      <c r="D387" s="1">
        <v>44701</v>
      </c>
      <c r="E387">
        <v>1</v>
      </c>
      <c r="F387" t="s">
        <v>687</v>
      </c>
      <c r="H387" t="s">
        <v>688</v>
      </c>
      <c r="I387" t="str">
        <f>("HJR 1")</f>
        <v>HJR 1</v>
      </c>
      <c r="J387" t="s">
        <v>687</v>
      </c>
      <c r="L387" t="s">
        <v>688</v>
      </c>
      <c r="M387" s="1">
        <v>44446</v>
      </c>
      <c r="N387" t="s">
        <v>687</v>
      </c>
      <c r="P387" t="s">
        <v>688</v>
      </c>
      <c r="Q387" t="str">
        <f>("Enacted")</f>
        <v>Enacted</v>
      </c>
      <c r="R387" t="s">
        <v>687</v>
      </c>
      <c r="S387" t="s">
        <v>689</v>
      </c>
      <c r="T387" t="s">
        <v>688</v>
      </c>
      <c r="U387" s="1">
        <v>44446</v>
      </c>
      <c r="V387" t="s">
        <v>687</v>
      </c>
      <c r="X387" t="s">
        <v>688</v>
      </c>
      <c r="Y387">
        <v>1</v>
      </c>
      <c r="Z387" t="s">
        <v>687</v>
      </c>
      <c r="AB387" t="s">
        <v>688</v>
      </c>
      <c r="AC387" t="str">
        <f>("Scope of emergency order is restricted, Termination by legislature")</f>
        <v>Scope of emergency order is restricted, Termination by legislature</v>
      </c>
      <c r="AD387" t="s">
        <v>687</v>
      </c>
      <c r="AF387" t="s">
        <v>688</v>
      </c>
      <c r="AG387">
        <v>0</v>
      </c>
      <c r="AO387">
        <v>0</v>
      </c>
    </row>
    <row r="388" spans="1:48" x14ac:dyDescent="0.35">
      <c r="A388" t="s">
        <v>637</v>
      </c>
      <c r="B388" t="s">
        <v>690</v>
      </c>
      <c r="C388" s="1">
        <v>44446</v>
      </c>
      <c r="D388" s="1">
        <v>44447</v>
      </c>
      <c r="E388">
        <v>1</v>
      </c>
      <c r="F388" t="s">
        <v>691</v>
      </c>
      <c r="H388" t="s">
        <v>692</v>
      </c>
      <c r="I388" t="str">
        <f>("SB 2 ")</f>
        <v xml:space="preserve">SB 2 </v>
      </c>
      <c r="J388" t="s">
        <v>691</v>
      </c>
      <c r="L388" t="s">
        <v>692</v>
      </c>
      <c r="M388" s="1">
        <v>44446</v>
      </c>
      <c r="N388" t="s">
        <v>691</v>
      </c>
      <c r="P388" t="s">
        <v>692</v>
      </c>
      <c r="Q388" t="str">
        <f>("Introduced")</f>
        <v>Introduced</v>
      </c>
      <c r="U388" s="1">
        <v>44447</v>
      </c>
      <c r="V388" t="s">
        <v>691</v>
      </c>
      <c r="X388" t="s">
        <v>692</v>
      </c>
      <c r="Y388">
        <v>1</v>
      </c>
      <c r="Z388" t="s">
        <v>691</v>
      </c>
      <c r="AB388" t="s">
        <v>692</v>
      </c>
      <c r="AC388" t="str">
        <f t="shared" ref="AC388:AC393" si="24">("Scope of emergency order is restricted")</f>
        <v>Scope of emergency order is restricted</v>
      </c>
      <c r="AD388" t="s">
        <v>691</v>
      </c>
      <c r="AF388" t="s">
        <v>692</v>
      </c>
      <c r="AG388">
        <v>1</v>
      </c>
      <c r="AH388" t="s">
        <v>691</v>
      </c>
      <c r="AJ388" t="s">
        <v>692</v>
      </c>
      <c r="AK388" t="str">
        <f t="shared" ref="AK388:AK393" si="25">("Scope of emergency order is restricted")</f>
        <v>Scope of emergency order is restricted</v>
      </c>
      <c r="AL388" t="s">
        <v>691</v>
      </c>
      <c r="AN388" t="s">
        <v>692</v>
      </c>
      <c r="AO388">
        <v>1</v>
      </c>
      <c r="AP388" t="s">
        <v>691</v>
      </c>
      <c r="AR388" t="s">
        <v>692</v>
      </c>
      <c r="AS388" t="str">
        <f t="shared" ref="AS388:AS393" si="26">("Scope of emergency order is restricted")</f>
        <v>Scope of emergency order is restricted</v>
      </c>
      <c r="AT388" t="s">
        <v>691</v>
      </c>
      <c r="AV388" t="s">
        <v>692</v>
      </c>
    </row>
    <row r="389" spans="1:48" x14ac:dyDescent="0.35">
      <c r="A389" t="s">
        <v>637</v>
      </c>
      <c r="B389" t="s">
        <v>693</v>
      </c>
      <c r="C389" s="1">
        <v>44446</v>
      </c>
      <c r="D389" s="1">
        <v>44447</v>
      </c>
      <c r="E389">
        <v>1</v>
      </c>
      <c r="F389" t="s">
        <v>694</v>
      </c>
      <c r="H389" t="s">
        <v>695</v>
      </c>
      <c r="I389" t="str">
        <f>("SB 1")</f>
        <v>SB 1</v>
      </c>
      <c r="J389" t="s">
        <v>694</v>
      </c>
      <c r="L389" t="s">
        <v>695</v>
      </c>
      <c r="M389" s="1">
        <v>44446</v>
      </c>
      <c r="N389" t="s">
        <v>694</v>
      </c>
      <c r="P389" t="s">
        <v>695</v>
      </c>
      <c r="Q389" t="str">
        <f>("Introduced")</f>
        <v>Introduced</v>
      </c>
      <c r="R389" t="s">
        <v>694</v>
      </c>
      <c r="T389" t="s">
        <v>695</v>
      </c>
      <c r="U389" s="1">
        <v>44447</v>
      </c>
      <c r="V389" t="s">
        <v>694</v>
      </c>
      <c r="X389" t="s">
        <v>695</v>
      </c>
      <c r="Y389">
        <v>1</v>
      </c>
      <c r="Z389" t="s">
        <v>694</v>
      </c>
      <c r="AB389" t="s">
        <v>695</v>
      </c>
      <c r="AC389" t="str">
        <f t="shared" si="24"/>
        <v>Scope of emergency order is restricted</v>
      </c>
      <c r="AD389" t="s">
        <v>694</v>
      </c>
      <c r="AF389" t="s">
        <v>695</v>
      </c>
      <c r="AG389">
        <v>1</v>
      </c>
      <c r="AH389" t="s">
        <v>694</v>
      </c>
      <c r="AJ389" t="s">
        <v>695</v>
      </c>
      <c r="AK389" t="str">
        <f t="shared" si="25"/>
        <v>Scope of emergency order is restricted</v>
      </c>
      <c r="AL389" t="s">
        <v>694</v>
      </c>
      <c r="AN389" t="s">
        <v>695</v>
      </c>
      <c r="AO389">
        <v>1</v>
      </c>
      <c r="AP389" t="s">
        <v>694</v>
      </c>
      <c r="AR389" t="s">
        <v>695</v>
      </c>
      <c r="AS389" t="str">
        <f t="shared" si="26"/>
        <v>Scope of emergency order is restricted</v>
      </c>
      <c r="AT389" t="s">
        <v>694</v>
      </c>
      <c r="AV389" t="s">
        <v>695</v>
      </c>
    </row>
    <row r="390" spans="1:48" x14ac:dyDescent="0.35">
      <c r="A390" t="s">
        <v>637</v>
      </c>
      <c r="B390" t="s">
        <v>690</v>
      </c>
      <c r="C390" s="1">
        <v>44448</v>
      </c>
      <c r="D390" s="1">
        <v>44701</v>
      </c>
      <c r="E390">
        <v>1</v>
      </c>
      <c r="F390" t="s">
        <v>691</v>
      </c>
      <c r="H390" t="s">
        <v>696</v>
      </c>
      <c r="I390" t="str">
        <f>("SB 2 ")</f>
        <v xml:space="preserve">SB 2 </v>
      </c>
      <c r="J390" t="s">
        <v>691</v>
      </c>
      <c r="L390" t="s">
        <v>696</v>
      </c>
      <c r="M390" s="1">
        <v>44446</v>
      </c>
      <c r="N390" t="s">
        <v>691</v>
      </c>
      <c r="P390" t="s">
        <v>696</v>
      </c>
      <c r="Q390" t="str">
        <f>("Enacted")</f>
        <v>Enacted</v>
      </c>
      <c r="R390" t="s">
        <v>691</v>
      </c>
      <c r="S390" t="s">
        <v>697</v>
      </c>
      <c r="T390" t="s">
        <v>696</v>
      </c>
      <c r="U390" s="1">
        <v>44449</v>
      </c>
      <c r="V390" t="s">
        <v>691</v>
      </c>
      <c r="X390" t="s">
        <v>696</v>
      </c>
      <c r="Y390">
        <v>1</v>
      </c>
      <c r="Z390" t="s">
        <v>691</v>
      </c>
      <c r="AB390" t="s">
        <v>696</v>
      </c>
      <c r="AC390" t="str">
        <f t="shared" si="24"/>
        <v>Scope of emergency order is restricted</v>
      </c>
      <c r="AD390" t="s">
        <v>691</v>
      </c>
      <c r="AF390" t="s">
        <v>696</v>
      </c>
      <c r="AG390">
        <v>1</v>
      </c>
      <c r="AH390" t="s">
        <v>691</v>
      </c>
      <c r="AJ390" t="s">
        <v>696</v>
      </c>
      <c r="AK390" t="str">
        <f t="shared" si="25"/>
        <v>Scope of emergency order is restricted</v>
      </c>
      <c r="AL390" t="s">
        <v>691</v>
      </c>
      <c r="AN390" t="s">
        <v>696</v>
      </c>
      <c r="AO390">
        <v>1</v>
      </c>
      <c r="AP390" t="s">
        <v>691</v>
      </c>
      <c r="AR390" t="s">
        <v>696</v>
      </c>
      <c r="AS390" t="str">
        <f t="shared" si="26"/>
        <v>Scope of emergency order is restricted</v>
      </c>
      <c r="AT390" t="s">
        <v>691</v>
      </c>
      <c r="AV390" t="s">
        <v>696</v>
      </c>
    </row>
    <row r="391" spans="1:48" x14ac:dyDescent="0.35">
      <c r="A391" t="s">
        <v>637</v>
      </c>
      <c r="B391" t="s">
        <v>693</v>
      </c>
      <c r="C391" s="1">
        <v>44448</v>
      </c>
      <c r="D391" s="1">
        <v>44701</v>
      </c>
      <c r="E391">
        <v>1</v>
      </c>
      <c r="F391" t="s">
        <v>694</v>
      </c>
      <c r="H391" t="s">
        <v>698</v>
      </c>
      <c r="I391" t="str">
        <f>("SB 1")</f>
        <v>SB 1</v>
      </c>
      <c r="J391" t="s">
        <v>694</v>
      </c>
      <c r="L391" t="s">
        <v>698</v>
      </c>
      <c r="M391" s="1">
        <v>44446</v>
      </c>
      <c r="N391" t="s">
        <v>694</v>
      </c>
      <c r="P391" t="s">
        <v>698</v>
      </c>
      <c r="Q391" t="str">
        <f>("Enacted")</f>
        <v>Enacted</v>
      </c>
      <c r="R391" t="s">
        <v>694</v>
      </c>
      <c r="S391" t="s">
        <v>699</v>
      </c>
      <c r="T391" t="s">
        <v>698</v>
      </c>
      <c r="U391" s="1">
        <v>44448</v>
      </c>
      <c r="V391" t="s">
        <v>694</v>
      </c>
      <c r="X391" t="s">
        <v>698</v>
      </c>
      <c r="Y391">
        <v>1</v>
      </c>
      <c r="Z391" t="s">
        <v>694</v>
      </c>
      <c r="AB391" t="s">
        <v>698</v>
      </c>
      <c r="AC391" t="str">
        <f t="shared" si="24"/>
        <v>Scope of emergency order is restricted</v>
      </c>
      <c r="AD391" t="s">
        <v>694</v>
      </c>
      <c r="AF391" t="s">
        <v>698</v>
      </c>
      <c r="AG391">
        <v>1</v>
      </c>
      <c r="AH391" t="s">
        <v>694</v>
      </c>
      <c r="AJ391" t="s">
        <v>698</v>
      </c>
      <c r="AK391" t="str">
        <f t="shared" si="25"/>
        <v>Scope of emergency order is restricted</v>
      </c>
      <c r="AL391" t="s">
        <v>694</v>
      </c>
      <c r="AN391" t="s">
        <v>698</v>
      </c>
      <c r="AO391">
        <v>1</v>
      </c>
      <c r="AP391" t="s">
        <v>694</v>
      </c>
      <c r="AR391" t="s">
        <v>698</v>
      </c>
      <c r="AS391" t="str">
        <f t="shared" si="26"/>
        <v>Scope of emergency order is restricted</v>
      </c>
      <c r="AT391" t="s">
        <v>694</v>
      </c>
      <c r="AV391" t="s">
        <v>698</v>
      </c>
    </row>
    <row r="392" spans="1:48" x14ac:dyDescent="0.35">
      <c r="A392" t="s">
        <v>637</v>
      </c>
      <c r="B392" t="s">
        <v>700</v>
      </c>
      <c r="C392" s="1">
        <v>44565</v>
      </c>
      <c r="D392" s="1">
        <v>44620</v>
      </c>
      <c r="E392">
        <v>1</v>
      </c>
      <c r="F392" t="s">
        <v>700</v>
      </c>
      <c r="H392" t="s">
        <v>701</v>
      </c>
      <c r="I392" t="str">
        <f>("HB 43")</f>
        <v>HB 43</v>
      </c>
      <c r="J392" t="s">
        <v>700</v>
      </c>
      <c r="L392" t="s">
        <v>701</v>
      </c>
      <c r="M392" s="1">
        <v>44565</v>
      </c>
      <c r="N392" t="s">
        <v>700</v>
      </c>
      <c r="P392" t="s">
        <v>701</v>
      </c>
      <c r="Q392" t="str">
        <f>("Introduced")</f>
        <v>Introduced</v>
      </c>
      <c r="R392" t="s">
        <v>700</v>
      </c>
      <c r="T392" t="s">
        <v>701</v>
      </c>
      <c r="U392" s="1">
        <v>44620</v>
      </c>
      <c r="V392" t="s">
        <v>700</v>
      </c>
      <c r="X392" t="s">
        <v>701</v>
      </c>
      <c r="Y392">
        <v>1</v>
      </c>
      <c r="Z392" t="s">
        <v>700</v>
      </c>
      <c r="AB392" t="s">
        <v>701</v>
      </c>
      <c r="AC392" t="str">
        <f t="shared" si="24"/>
        <v>Scope of emergency order is restricted</v>
      </c>
      <c r="AD392" t="s">
        <v>700</v>
      </c>
      <c r="AF392" t="s">
        <v>701</v>
      </c>
      <c r="AG392">
        <v>1</v>
      </c>
      <c r="AH392" t="s">
        <v>700</v>
      </c>
      <c r="AJ392" t="s">
        <v>701</v>
      </c>
      <c r="AK392" t="str">
        <f t="shared" si="25"/>
        <v>Scope of emergency order is restricted</v>
      </c>
      <c r="AL392" t="s">
        <v>700</v>
      </c>
      <c r="AN392" t="s">
        <v>701</v>
      </c>
      <c r="AO392">
        <v>1</v>
      </c>
      <c r="AP392" t="s">
        <v>700</v>
      </c>
      <c r="AR392" t="s">
        <v>701</v>
      </c>
      <c r="AS392" t="str">
        <f t="shared" si="26"/>
        <v>Scope of emergency order is restricted</v>
      </c>
      <c r="AT392" t="s">
        <v>700</v>
      </c>
      <c r="AV392" t="s">
        <v>701</v>
      </c>
    </row>
    <row r="393" spans="1:48" x14ac:dyDescent="0.35">
      <c r="A393" t="s">
        <v>637</v>
      </c>
      <c r="B393" t="s">
        <v>702</v>
      </c>
      <c r="C393" s="1">
        <v>44565</v>
      </c>
      <c r="D393" s="1">
        <v>44627</v>
      </c>
      <c r="E393">
        <v>1</v>
      </c>
      <c r="F393" t="s">
        <v>702</v>
      </c>
      <c r="H393" t="s">
        <v>703</v>
      </c>
      <c r="I393" t="str">
        <f>("HB 51")</f>
        <v>HB 51</v>
      </c>
      <c r="J393" t="s">
        <v>702</v>
      </c>
      <c r="L393" t="s">
        <v>703</v>
      </c>
      <c r="M393" s="1">
        <v>44565</v>
      </c>
      <c r="N393" t="s">
        <v>702</v>
      </c>
      <c r="P393" t="s">
        <v>703</v>
      </c>
      <c r="Q393" t="str">
        <f>("Introduced")</f>
        <v>Introduced</v>
      </c>
      <c r="R393" t="s">
        <v>702</v>
      </c>
      <c r="T393" t="s">
        <v>703</v>
      </c>
      <c r="U393" s="1">
        <v>44627</v>
      </c>
      <c r="V393" t="s">
        <v>702</v>
      </c>
      <c r="X393" t="s">
        <v>703</v>
      </c>
      <c r="Y393">
        <v>1</v>
      </c>
      <c r="Z393" t="s">
        <v>702</v>
      </c>
      <c r="AB393" t="s">
        <v>703</v>
      </c>
      <c r="AC393" t="str">
        <f t="shared" si="24"/>
        <v>Scope of emergency order is restricted</v>
      </c>
      <c r="AD393" t="s">
        <v>702</v>
      </c>
      <c r="AF393" t="s">
        <v>703</v>
      </c>
      <c r="AG393">
        <v>1</v>
      </c>
      <c r="AH393" t="s">
        <v>702</v>
      </c>
      <c r="AJ393" t="s">
        <v>703</v>
      </c>
      <c r="AK393" t="str">
        <f t="shared" si="25"/>
        <v>Scope of emergency order is restricted</v>
      </c>
      <c r="AL393" t="s">
        <v>702</v>
      </c>
      <c r="AN393" t="s">
        <v>703</v>
      </c>
      <c r="AO393">
        <v>1</v>
      </c>
      <c r="AP393" t="s">
        <v>702</v>
      </c>
      <c r="AR393" t="s">
        <v>703</v>
      </c>
      <c r="AS393" t="str">
        <f t="shared" si="26"/>
        <v>Scope of emergency order is restricted</v>
      </c>
      <c r="AT393" t="s">
        <v>702</v>
      </c>
      <c r="AV393" t="s">
        <v>703</v>
      </c>
    </row>
    <row r="394" spans="1:48" x14ac:dyDescent="0.35">
      <c r="A394" t="s">
        <v>637</v>
      </c>
      <c r="B394" t="s">
        <v>704</v>
      </c>
      <c r="C394" s="1">
        <v>44599</v>
      </c>
      <c r="D394" s="1">
        <v>44664</v>
      </c>
      <c r="E394">
        <v>1</v>
      </c>
      <c r="F394" t="s">
        <v>704</v>
      </c>
      <c r="H394" t="s">
        <v>705</v>
      </c>
      <c r="I394" t="str">
        <f>("HB 460")</f>
        <v>HB 460</v>
      </c>
      <c r="J394" t="s">
        <v>704</v>
      </c>
      <c r="L394" t="s">
        <v>705</v>
      </c>
      <c r="M394" s="1">
        <v>44599</v>
      </c>
      <c r="N394" t="s">
        <v>704</v>
      </c>
      <c r="P394" t="s">
        <v>705</v>
      </c>
      <c r="Q394" t="str">
        <f>("Introduced")</f>
        <v>Introduced</v>
      </c>
      <c r="R394" t="s">
        <v>704</v>
      </c>
      <c r="T394" t="s">
        <v>705</v>
      </c>
      <c r="U394" s="1">
        <v>44599</v>
      </c>
      <c r="V394" t="s">
        <v>704</v>
      </c>
      <c r="X394" t="s">
        <v>705</v>
      </c>
      <c r="Y394">
        <v>1</v>
      </c>
      <c r="Z394" t="s">
        <v>704</v>
      </c>
      <c r="AB394" t="s">
        <v>705</v>
      </c>
      <c r="AC394" t="str">
        <f>("Duration of emergency order is limited, Scope of emergency order is restricted")</f>
        <v>Duration of emergency order is limited, Scope of emergency order is restricted</v>
      </c>
      <c r="AD394" t="s">
        <v>704</v>
      </c>
      <c r="AF394" t="s">
        <v>705</v>
      </c>
      <c r="AG394">
        <v>0</v>
      </c>
      <c r="AO394">
        <v>0</v>
      </c>
    </row>
    <row r="395" spans="1:48" x14ac:dyDescent="0.35">
      <c r="A395" t="s">
        <v>637</v>
      </c>
      <c r="B395" t="s">
        <v>700</v>
      </c>
      <c r="C395" s="1">
        <v>44621</v>
      </c>
      <c r="D395" s="1">
        <v>44643</v>
      </c>
      <c r="E395">
        <v>1</v>
      </c>
      <c r="F395" t="s">
        <v>700</v>
      </c>
      <c r="H395" t="s">
        <v>706</v>
      </c>
      <c r="I395" t="str">
        <f>("HB 43")</f>
        <v>HB 43</v>
      </c>
      <c r="J395" t="s">
        <v>700</v>
      </c>
      <c r="L395" t="s">
        <v>706</v>
      </c>
      <c r="M395" s="1">
        <v>44565</v>
      </c>
      <c r="N395" t="s">
        <v>700</v>
      </c>
      <c r="P395" t="s">
        <v>706</v>
      </c>
      <c r="Q395" t="str">
        <f>("Passed First Chamber")</f>
        <v>Passed First Chamber</v>
      </c>
      <c r="R395" t="s">
        <v>700</v>
      </c>
      <c r="T395" t="s">
        <v>706</v>
      </c>
      <c r="U395" s="1">
        <v>44643</v>
      </c>
      <c r="V395" t="s">
        <v>700</v>
      </c>
      <c r="X395" t="s">
        <v>706</v>
      </c>
      <c r="Y395">
        <v>1</v>
      </c>
      <c r="Z395" t="s">
        <v>700</v>
      </c>
      <c r="AB395" t="s">
        <v>706</v>
      </c>
      <c r="AC395" t="str">
        <f>("Scope of emergency order is restricted")</f>
        <v>Scope of emergency order is restricted</v>
      </c>
      <c r="AD395" t="s">
        <v>700</v>
      </c>
      <c r="AF395" t="s">
        <v>706</v>
      </c>
      <c r="AG395">
        <v>1</v>
      </c>
      <c r="AH395" t="s">
        <v>700</v>
      </c>
      <c r="AJ395" t="s">
        <v>706</v>
      </c>
      <c r="AK395" t="str">
        <f>("Scope of emergency order is restricted")</f>
        <v>Scope of emergency order is restricted</v>
      </c>
      <c r="AL395" t="s">
        <v>700</v>
      </c>
      <c r="AN395" t="s">
        <v>706</v>
      </c>
      <c r="AO395">
        <v>1</v>
      </c>
      <c r="AP395" t="s">
        <v>700</v>
      </c>
      <c r="AR395" t="s">
        <v>706</v>
      </c>
      <c r="AS395" t="str">
        <f>("Scope of emergency order is restricted")</f>
        <v>Scope of emergency order is restricted</v>
      </c>
      <c r="AT395" t="s">
        <v>700</v>
      </c>
      <c r="AV395" t="s">
        <v>706</v>
      </c>
    </row>
    <row r="396" spans="1:48" x14ac:dyDescent="0.35">
      <c r="A396" t="s">
        <v>637</v>
      </c>
      <c r="B396" t="s">
        <v>707</v>
      </c>
      <c r="C396" s="1">
        <v>44623</v>
      </c>
      <c r="D396" s="1">
        <v>44629</v>
      </c>
      <c r="E396">
        <v>1</v>
      </c>
      <c r="F396" t="s">
        <v>707</v>
      </c>
      <c r="H396" t="s">
        <v>708</v>
      </c>
      <c r="I396" t="str">
        <f>("SB 4")</f>
        <v>SB 4</v>
      </c>
      <c r="J396" t="s">
        <v>707</v>
      </c>
      <c r="L396" t="s">
        <v>708</v>
      </c>
      <c r="M396" s="1">
        <v>44623</v>
      </c>
      <c r="N396" t="s">
        <v>707</v>
      </c>
      <c r="P396" t="s">
        <v>708</v>
      </c>
      <c r="Q396" t="str">
        <f>("Introduced")</f>
        <v>Introduced</v>
      </c>
      <c r="R396" t="s">
        <v>707</v>
      </c>
      <c r="T396" t="s">
        <v>708</v>
      </c>
      <c r="U396" s="1">
        <v>44629</v>
      </c>
      <c r="V396" t="s">
        <v>707</v>
      </c>
      <c r="X396" t="s">
        <v>708</v>
      </c>
      <c r="Y396">
        <v>1</v>
      </c>
      <c r="Z396" t="s">
        <v>707</v>
      </c>
      <c r="AB396" t="s">
        <v>708</v>
      </c>
      <c r="AC396"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396" t="s">
        <v>707</v>
      </c>
      <c r="AF396" t="s">
        <v>708</v>
      </c>
      <c r="AG396">
        <v>0</v>
      </c>
      <c r="AO396">
        <v>0</v>
      </c>
    </row>
    <row r="397" spans="1:48" x14ac:dyDescent="0.35">
      <c r="A397" t="s">
        <v>637</v>
      </c>
      <c r="B397" t="s">
        <v>702</v>
      </c>
      <c r="C397" s="1">
        <v>44628</v>
      </c>
      <c r="D397" s="1">
        <v>44664</v>
      </c>
      <c r="E397">
        <v>1</v>
      </c>
      <c r="F397" t="s">
        <v>702</v>
      </c>
      <c r="H397" t="s">
        <v>709</v>
      </c>
      <c r="I397" t="str">
        <f>("HB 51")</f>
        <v>HB 51</v>
      </c>
      <c r="J397" t="s">
        <v>702</v>
      </c>
      <c r="L397" t="s">
        <v>709</v>
      </c>
      <c r="M397" s="1">
        <v>44565</v>
      </c>
      <c r="N397" t="s">
        <v>702</v>
      </c>
      <c r="P397" t="s">
        <v>709</v>
      </c>
      <c r="Q397" t="str">
        <f>("Passed First Chamber")</f>
        <v>Passed First Chamber</v>
      </c>
      <c r="R397" t="s">
        <v>702</v>
      </c>
      <c r="T397" t="s">
        <v>709</v>
      </c>
      <c r="U397" s="1">
        <v>44630</v>
      </c>
      <c r="V397" t="s">
        <v>702</v>
      </c>
      <c r="X397" t="s">
        <v>709</v>
      </c>
      <c r="Y397">
        <v>1</v>
      </c>
      <c r="Z397" t="s">
        <v>702</v>
      </c>
      <c r="AB397" t="s">
        <v>709</v>
      </c>
      <c r="AC397" t="str">
        <f>("Scope of emergency order is restricted")</f>
        <v>Scope of emergency order is restricted</v>
      </c>
      <c r="AD397" t="s">
        <v>702</v>
      </c>
      <c r="AF397" t="s">
        <v>709</v>
      </c>
      <c r="AG397">
        <v>1</v>
      </c>
      <c r="AH397" t="s">
        <v>702</v>
      </c>
      <c r="AJ397" t="s">
        <v>709</v>
      </c>
      <c r="AK397" t="str">
        <f>("Scope of emergency order is restricted")</f>
        <v>Scope of emergency order is restricted</v>
      </c>
      <c r="AL397" t="s">
        <v>702</v>
      </c>
      <c r="AN397" t="s">
        <v>709</v>
      </c>
      <c r="AO397">
        <v>1</v>
      </c>
      <c r="AP397" t="s">
        <v>702</v>
      </c>
      <c r="AR397" t="s">
        <v>709</v>
      </c>
      <c r="AS397" t="str">
        <f>("Scope of emergency order is restricted")</f>
        <v>Scope of emergency order is restricted</v>
      </c>
      <c r="AT397" t="s">
        <v>702</v>
      </c>
      <c r="AV397" t="s">
        <v>709</v>
      </c>
    </row>
    <row r="398" spans="1:48" x14ac:dyDescent="0.35">
      <c r="A398" t="s">
        <v>637</v>
      </c>
      <c r="B398" t="s">
        <v>707</v>
      </c>
      <c r="C398" s="1">
        <v>44630</v>
      </c>
      <c r="D398" s="1">
        <v>44664</v>
      </c>
      <c r="E398">
        <v>1</v>
      </c>
      <c r="F398" t="s">
        <v>707</v>
      </c>
      <c r="H398" t="s">
        <v>710</v>
      </c>
      <c r="I398" t="str">
        <f>("SB 4")</f>
        <v>SB 4</v>
      </c>
      <c r="J398" t="s">
        <v>707</v>
      </c>
      <c r="L398" t="s">
        <v>710</v>
      </c>
      <c r="M398" s="1">
        <v>44623</v>
      </c>
      <c r="N398" t="s">
        <v>707</v>
      </c>
      <c r="P398" t="s">
        <v>710</v>
      </c>
      <c r="Q398" t="str">
        <f>("Passed First Chamber")</f>
        <v>Passed First Chamber</v>
      </c>
      <c r="R398" t="s">
        <v>707</v>
      </c>
      <c r="T398" t="s">
        <v>710</v>
      </c>
      <c r="U398" s="1">
        <v>44650</v>
      </c>
      <c r="V398" t="s">
        <v>707</v>
      </c>
      <c r="X398" t="s">
        <v>710</v>
      </c>
      <c r="Y398">
        <v>1</v>
      </c>
      <c r="Z398" t="s">
        <v>707</v>
      </c>
      <c r="AB398" t="s">
        <v>710</v>
      </c>
      <c r="AC398"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398" t="s">
        <v>707</v>
      </c>
      <c r="AF398" t="s">
        <v>710</v>
      </c>
      <c r="AG398">
        <v>0</v>
      </c>
      <c r="AO398">
        <v>0</v>
      </c>
    </row>
    <row r="399" spans="1:48" x14ac:dyDescent="0.35">
      <c r="A399" t="s">
        <v>637</v>
      </c>
      <c r="B399" t="s">
        <v>700</v>
      </c>
      <c r="C399" s="1">
        <v>44644</v>
      </c>
      <c r="D399" s="1">
        <v>44655</v>
      </c>
      <c r="E399">
        <v>1</v>
      </c>
      <c r="F399" t="s">
        <v>700</v>
      </c>
      <c r="H399" t="s">
        <v>711</v>
      </c>
      <c r="I399" t="str">
        <f>("HB 43")</f>
        <v>HB 43</v>
      </c>
      <c r="J399" t="s">
        <v>700</v>
      </c>
      <c r="L399" t="s">
        <v>711</v>
      </c>
      <c r="M399" s="1">
        <v>44565</v>
      </c>
      <c r="N399" t="s">
        <v>700</v>
      </c>
      <c r="P399" t="s">
        <v>711</v>
      </c>
      <c r="Q399" t="str">
        <f>("Passed Second Chamber")</f>
        <v>Passed Second Chamber</v>
      </c>
      <c r="R399" t="s">
        <v>700</v>
      </c>
      <c r="T399" t="s">
        <v>711</v>
      </c>
      <c r="U399" s="1">
        <v>44644</v>
      </c>
      <c r="V399" t="s">
        <v>700</v>
      </c>
      <c r="X399" t="s">
        <v>711</v>
      </c>
      <c r="Y399">
        <v>1</v>
      </c>
      <c r="Z399" t="s">
        <v>700</v>
      </c>
      <c r="AB399" t="s">
        <v>711</v>
      </c>
      <c r="AC399" t="str">
        <f>("Scope of emergency order is restricted")</f>
        <v>Scope of emergency order is restricted</v>
      </c>
      <c r="AD399" t="s">
        <v>700</v>
      </c>
      <c r="AF399" t="s">
        <v>711</v>
      </c>
      <c r="AG399">
        <v>1</v>
      </c>
      <c r="AH399" t="s">
        <v>700</v>
      </c>
      <c r="AJ399" t="s">
        <v>711</v>
      </c>
      <c r="AK399" t="str">
        <f>("Scope of emergency order is restricted")</f>
        <v>Scope of emergency order is restricted</v>
      </c>
      <c r="AL399" t="s">
        <v>700</v>
      </c>
      <c r="AN399" t="s">
        <v>711</v>
      </c>
      <c r="AO399">
        <v>1</v>
      </c>
      <c r="AP399" t="s">
        <v>700</v>
      </c>
      <c r="AR399" t="s">
        <v>711</v>
      </c>
      <c r="AS399" t="str">
        <f>("Scope of emergency order is restricted")</f>
        <v>Scope of emergency order is restricted</v>
      </c>
      <c r="AT399" t="s">
        <v>700</v>
      </c>
      <c r="AV399" t="s">
        <v>711</v>
      </c>
    </row>
    <row r="400" spans="1:48" x14ac:dyDescent="0.35">
      <c r="A400" t="s">
        <v>637</v>
      </c>
      <c r="B400" t="s">
        <v>700</v>
      </c>
      <c r="C400" s="1">
        <v>44656</v>
      </c>
      <c r="D400" s="1">
        <v>44701</v>
      </c>
      <c r="E400">
        <v>1</v>
      </c>
      <c r="F400" t="s">
        <v>700</v>
      </c>
      <c r="H400" t="s">
        <v>712</v>
      </c>
      <c r="I400" t="str">
        <f>("HB 43")</f>
        <v>HB 43</v>
      </c>
      <c r="J400" t="s">
        <v>700</v>
      </c>
      <c r="L400" t="s">
        <v>712</v>
      </c>
      <c r="M400" s="1">
        <v>44565</v>
      </c>
      <c r="N400" t="s">
        <v>700</v>
      </c>
      <c r="P400" t="s">
        <v>712</v>
      </c>
      <c r="Q400" t="str">
        <f>("Enacted")</f>
        <v>Enacted</v>
      </c>
      <c r="R400" t="s">
        <v>700</v>
      </c>
      <c r="T400" t="s">
        <v>712</v>
      </c>
      <c r="U400" s="1">
        <v>44656</v>
      </c>
      <c r="V400" t="s">
        <v>700</v>
      </c>
      <c r="X400" t="s">
        <v>712</v>
      </c>
      <c r="Y400">
        <v>1</v>
      </c>
      <c r="Z400" t="s">
        <v>700</v>
      </c>
      <c r="AB400" t="s">
        <v>712</v>
      </c>
      <c r="AC400" t="str">
        <f>("Scope of emergency order is restricted")</f>
        <v>Scope of emergency order is restricted</v>
      </c>
      <c r="AD400" t="s">
        <v>700</v>
      </c>
      <c r="AF400" t="s">
        <v>712</v>
      </c>
      <c r="AG400">
        <v>1</v>
      </c>
      <c r="AH400" t="s">
        <v>700</v>
      </c>
      <c r="AJ400" t="s">
        <v>712</v>
      </c>
      <c r="AK400" t="str">
        <f>("Scope of emergency order is restricted")</f>
        <v>Scope of emergency order is restricted</v>
      </c>
      <c r="AL400" t="s">
        <v>700</v>
      </c>
      <c r="AN400" t="s">
        <v>712</v>
      </c>
      <c r="AO400">
        <v>1</v>
      </c>
      <c r="AP400" t="s">
        <v>700</v>
      </c>
      <c r="AR400" t="s">
        <v>712</v>
      </c>
      <c r="AS400" t="str">
        <f>("Scope of emergency order is restricted")</f>
        <v>Scope of emergency order is restricted</v>
      </c>
      <c r="AT400" t="s">
        <v>700</v>
      </c>
      <c r="AV400" t="s">
        <v>712</v>
      </c>
    </row>
    <row r="401" spans="1:48" x14ac:dyDescent="0.35">
      <c r="A401" t="s">
        <v>637</v>
      </c>
      <c r="B401" t="s">
        <v>685</v>
      </c>
      <c r="C401" s="1">
        <v>44665</v>
      </c>
      <c r="D401" s="1">
        <v>44701</v>
      </c>
      <c r="E401">
        <v>1</v>
      </c>
      <c r="I401" t="str">
        <f>("BR 211")</f>
        <v>BR 211</v>
      </c>
      <c r="M401" s="1">
        <v>44412</v>
      </c>
      <c r="Q401" t="str">
        <f>("Failed")</f>
        <v>Failed</v>
      </c>
      <c r="U401" s="1">
        <v>44412</v>
      </c>
      <c r="Y401">
        <v>1</v>
      </c>
      <c r="AC401" t="str">
        <f>("Scope of emergency order is restricted")</f>
        <v>Scope of emergency order is restricted</v>
      </c>
      <c r="AG401">
        <v>1</v>
      </c>
      <c r="AK401" t="str">
        <f>("Scope of emergency order is restricted")</f>
        <v>Scope of emergency order is restricted</v>
      </c>
      <c r="AO401">
        <v>1</v>
      </c>
      <c r="AS401" t="str">
        <f>("Scope of emergency order is restricted")</f>
        <v>Scope of emergency order is restricted</v>
      </c>
    </row>
    <row r="402" spans="1:48" x14ac:dyDescent="0.35">
      <c r="A402" t="s">
        <v>637</v>
      </c>
      <c r="B402" t="s">
        <v>702</v>
      </c>
      <c r="C402" s="1">
        <v>44665</v>
      </c>
      <c r="D402" s="1">
        <v>44701</v>
      </c>
      <c r="E402">
        <v>1</v>
      </c>
      <c r="F402" t="s">
        <v>702</v>
      </c>
      <c r="H402" t="s">
        <v>713</v>
      </c>
      <c r="I402" t="str">
        <f>("HB 51")</f>
        <v>HB 51</v>
      </c>
      <c r="J402" t="s">
        <v>702</v>
      </c>
      <c r="L402" t="s">
        <v>713</v>
      </c>
      <c r="M402" s="1">
        <v>44565</v>
      </c>
      <c r="N402" t="s">
        <v>702</v>
      </c>
      <c r="P402" t="s">
        <v>713</v>
      </c>
      <c r="Q402" t="str">
        <f>("Failed")</f>
        <v>Failed</v>
      </c>
      <c r="R402" t="s">
        <v>702</v>
      </c>
      <c r="T402" t="s">
        <v>713</v>
      </c>
      <c r="U402" s="1">
        <v>44630</v>
      </c>
      <c r="V402" t="s">
        <v>702</v>
      </c>
      <c r="X402" t="s">
        <v>713</v>
      </c>
      <c r="Y402">
        <v>1</v>
      </c>
      <c r="Z402" t="s">
        <v>702</v>
      </c>
      <c r="AB402" t="s">
        <v>713</v>
      </c>
      <c r="AC402" t="str">
        <f>("Scope of emergency order is restricted")</f>
        <v>Scope of emergency order is restricted</v>
      </c>
      <c r="AD402" t="s">
        <v>702</v>
      </c>
      <c r="AF402" t="s">
        <v>713</v>
      </c>
      <c r="AG402">
        <v>1</v>
      </c>
      <c r="AH402" t="s">
        <v>702</v>
      </c>
      <c r="AJ402" t="s">
        <v>713</v>
      </c>
      <c r="AK402" t="str">
        <f>("Scope of emergency order is restricted")</f>
        <v>Scope of emergency order is restricted</v>
      </c>
      <c r="AL402" t="s">
        <v>702</v>
      </c>
      <c r="AN402" t="s">
        <v>713</v>
      </c>
      <c r="AO402">
        <v>1</v>
      </c>
      <c r="AP402" t="s">
        <v>702</v>
      </c>
      <c r="AR402" t="s">
        <v>713</v>
      </c>
      <c r="AS402" t="str">
        <f>("Scope of emergency order is restricted")</f>
        <v>Scope of emergency order is restricted</v>
      </c>
      <c r="AT402" t="s">
        <v>702</v>
      </c>
      <c r="AV402" t="s">
        <v>713</v>
      </c>
    </row>
    <row r="403" spans="1:48" x14ac:dyDescent="0.35">
      <c r="A403" t="s">
        <v>637</v>
      </c>
      <c r="B403" t="s">
        <v>707</v>
      </c>
      <c r="C403" s="1">
        <v>44665</v>
      </c>
      <c r="D403" s="1">
        <v>44701</v>
      </c>
      <c r="E403">
        <v>1</v>
      </c>
      <c r="F403" t="s">
        <v>707</v>
      </c>
      <c r="H403" t="s">
        <v>714</v>
      </c>
      <c r="I403" t="str">
        <f>("SB 4")</f>
        <v>SB 4</v>
      </c>
      <c r="J403" t="s">
        <v>707</v>
      </c>
      <c r="L403" t="s">
        <v>714</v>
      </c>
      <c r="M403" s="1">
        <v>44623</v>
      </c>
      <c r="N403" t="s">
        <v>707</v>
      </c>
      <c r="P403" t="s">
        <v>714</v>
      </c>
      <c r="Q403" t="str">
        <f>("Failed")</f>
        <v>Failed</v>
      </c>
      <c r="R403" t="s">
        <v>707</v>
      </c>
      <c r="T403" t="s">
        <v>714</v>
      </c>
      <c r="U403" s="1">
        <v>44665</v>
      </c>
      <c r="V403" t="s">
        <v>707</v>
      </c>
      <c r="X403" t="s">
        <v>714</v>
      </c>
      <c r="Y403">
        <v>1</v>
      </c>
      <c r="Z403" t="s">
        <v>707</v>
      </c>
      <c r="AB403" t="s">
        <v>714</v>
      </c>
      <c r="AC403"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403" t="s">
        <v>707</v>
      </c>
      <c r="AF403" t="s">
        <v>714</v>
      </c>
      <c r="AG403">
        <v>0</v>
      </c>
      <c r="AO403">
        <v>0</v>
      </c>
    </row>
    <row r="404" spans="1:48" x14ac:dyDescent="0.35">
      <c r="A404" t="s">
        <v>637</v>
      </c>
      <c r="B404" t="s">
        <v>704</v>
      </c>
      <c r="C404" s="1">
        <v>44665</v>
      </c>
      <c r="D404" s="1">
        <v>44701</v>
      </c>
      <c r="E404">
        <v>1</v>
      </c>
      <c r="F404" t="s">
        <v>704</v>
      </c>
      <c r="H404" t="s">
        <v>715</v>
      </c>
      <c r="I404" t="str">
        <f>("HB 460")</f>
        <v>HB 460</v>
      </c>
      <c r="J404" t="s">
        <v>704</v>
      </c>
      <c r="L404" t="s">
        <v>715</v>
      </c>
      <c r="M404" s="1">
        <v>44599</v>
      </c>
      <c r="N404" t="s">
        <v>704</v>
      </c>
      <c r="P404" t="s">
        <v>715</v>
      </c>
      <c r="Q404" t="str">
        <f>("Failed")</f>
        <v>Failed</v>
      </c>
      <c r="R404" t="s">
        <v>704</v>
      </c>
      <c r="T404" t="s">
        <v>715</v>
      </c>
      <c r="U404" s="1">
        <v>44599</v>
      </c>
      <c r="V404" t="s">
        <v>704</v>
      </c>
      <c r="X404" t="s">
        <v>715</v>
      </c>
      <c r="Y404">
        <v>1</v>
      </c>
      <c r="Z404" t="s">
        <v>704</v>
      </c>
      <c r="AB404" t="s">
        <v>715</v>
      </c>
      <c r="AC404" t="str">
        <f>("Duration of emergency order is limited, Scope of emergency order is restricted")</f>
        <v>Duration of emergency order is limited, Scope of emergency order is restricted</v>
      </c>
      <c r="AD404" t="s">
        <v>704</v>
      </c>
      <c r="AF404" t="s">
        <v>715</v>
      </c>
      <c r="AG404">
        <v>0</v>
      </c>
      <c r="AO404">
        <v>0</v>
      </c>
    </row>
    <row r="405" spans="1:48" x14ac:dyDescent="0.35">
      <c r="A405" t="s">
        <v>716</v>
      </c>
      <c r="B405" t="s">
        <v>48</v>
      </c>
      <c r="C405" s="1">
        <v>44197</v>
      </c>
      <c r="D405" s="1">
        <v>44273</v>
      </c>
      <c r="E405">
        <v>0</v>
      </c>
      <c r="I405" t="str">
        <f>("")</f>
        <v/>
      </c>
    </row>
    <row r="406" spans="1:48" x14ac:dyDescent="0.35">
      <c r="A406" t="s">
        <v>716</v>
      </c>
      <c r="B406" t="s">
        <v>717</v>
      </c>
      <c r="C406" s="1">
        <v>44274</v>
      </c>
      <c r="D406" s="1">
        <v>44333</v>
      </c>
      <c r="E406">
        <v>1</v>
      </c>
      <c r="F406" t="s">
        <v>717</v>
      </c>
      <c r="H406" t="s">
        <v>718</v>
      </c>
      <c r="I406" t="str">
        <f>("HB 149")</f>
        <v>HB 149</v>
      </c>
      <c r="J406" t="s">
        <v>717</v>
      </c>
      <c r="L406" t="s">
        <v>718</v>
      </c>
      <c r="M406" s="1">
        <v>44274</v>
      </c>
      <c r="N406" t="s">
        <v>717</v>
      </c>
      <c r="P406" t="s">
        <v>718</v>
      </c>
      <c r="Q406" t="str">
        <f>("Introduced")</f>
        <v>Introduced</v>
      </c>
      <c r="R406" t="s">
        <v>717</v>
      </c>
      <c r="T406" t="s">
        <v>718</v>
      </c>
      <c r="U406" s="1">
        <v>44329</v>
      </c>
      <c r="V406" t="s">
        <v>717</v>
      </c>
      <c r="X406" t="s">
        <v>718</v>
      </c>
      <c r="Y406">
        <v>1</v>
      </c>
      <c r="Z406" t="s">
        <v>717</v>
      </c>
      <c r="AB406" t="s">
        <v>718</v>
      </c>
      <c r="AC406" t="str">
        <f>("Termination by legislature")</f>
        <v>Termination by legislature</v>
      </c>
      <c r="AD406" t="s">
        <v>717</v>
      </c>
      <c r="AF406" t="s">
        <v>718</v>
      </c>
      <c r="AG406">
        <v>1</v>
      </c>
      <c r="AH406" t="s">
        <v>717</v>
      </c>
      <c r="AJ406" t="s">
        <v>718</v>
      </c>
      <c r="AK406" t="str">
        <f>("Termination by legislature")</f>
        <v>Termination by legislature</v>
      </c>
      <c r="AL406" t="s">
        <v>717</v>
      </c>
      <c r="AN406" t="s">
        <v>718</v>
      </c>
      <c r="AO406">
        <v>1</v>
      </c>
      <c r="AP406" t="s">
        <v>717</v>
      </c>
      <c r="AR406" t="s">
        <v>718</v>
      </c>
      <c r="AS406" t="str">
        <f>("Termination by legislature")</f>
        <v>Termination by legislature</v>
      </c>
      <c r="AT406" t="s">
        <v>717</v>
      </c>
      <c r="AV406" t="s">
        <v>718</v>
      </c>
    </row>
    <row r="407" spans="1:48" x14ac:dyDescent="0.35">
      <c r="A407" t="s">
        <v>716</v>
      </c>
      <c r="B407" t="s">
        <v>719</v>
      </c>
      <c r="C407" s="1">
        <v>44286</v>
      </c>
      <c r="D407" s="1">
        <v>44319</v>
      </c>
      <c r="E407">
        <v>1</v>
      </c>
      <c r="F407" t="s">
        <v>719</v>
      </c>
      <c r="H407" t="s">
        <v>720</v>
      </c>
      <c r="I407" t="str">
        <f>("SB 136")</f>
        <v>SB 136</v>
      </c>
      <c r="J407" t="s">
        <v>719</v>
      </c>
      <c r="L407" t="s">
        <v>720</v>
      </c>
      <c r="M407" s="1">
        <v>44286</v>
      </c>
      <c r="N407" t="s">
        <v>719</v>
      </c>
      <c r="P407" t="s">
        <v>720</v>
      </c>
      <c r="Q407" t="str">
        <f>("Introduced")</f>
        <v>Introduced</v>
      </c>
      <c r="R407" t="s">
        <v>719</v>
      </c>
      <c r="T407" t="s">
        <v>720</v>
      </c>
      <c r="U407" s="1">
        <v>44315</v>
      </c>
      <c r="V407" t="s">
        <v>719</v>
      </c>
      <c r="X407" t="s">
        <v>720</v>
      </c>
      <c r="Y407">
        <v>0</v>
      </c>
      <c r="AG407">
        <v>1</v>
      </c>
      <c r="AH407" t="s">
        <v>719</v>
      </c>
      <c r="AJ407" t="s">
        <v>720</v>
      </c>
      <c r="AK407"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L407" t="s">
        <v>719</v>
      </c>
      <c r="AN407" t="s">
        <v>720</v>
      </c>
      <c r="AO407">
        <v>0</v>
      </c>
    </row>
    <row r="408" spans="1:48" x14ac:dyDescent="0.35">
      <c r="A408" t="s">
        <v>716</v>
      </c>
      <c r="B408" t="s">
        <v>719</v>
      </c>
      <c r="C408" s="1">
        <v>44320</v>
      </c>
      <c r="D408" s="1">
        <v>44342</v>
      </c>
      <c r="E408">
        <v>1</v>
      </c>
      <c r="F408" t="s">
        <v>719</v>
      </c>
      <c r="H408" t="s">
        <v>721</v>
      </c>
      <c r="I408" t="str">
        <f>("SB 136")</f>
        <v>SB 136</v>
      </c>
      <c r="J408" t="s">
        <v>719</v>
      </c>
      <c r="L408" t="s">
        <v>721</v>
      </c>
      <c r="M408" s="1">
        <v>44286</v>
      </c>
      <c r="N408" t="s">
        <v>719</v>
      </c>
      <c r="P408" t="s">
        <v>721</v>
      </c>
      <c r="Q408" t="str">
        <f>("Passed First Chamber")</f>
        <v>Passed First Chamber</v>
      </c>
      <c r="R408" t="s">
        <v>719</v>
      </c>
      <c r="T408" t="s">
        <v>721</v>
      </c>
      <c r="U408" s="1">
        <v>44342</v>
      </c>
      <c r="V408" t="s">
        <v>719</v>
      </c>
      <c r="X408" t="s">
        <v>721</v>
      </c>
      <c r="Y408">
        <v>0</v>
      </c>
      <c r="AG408">
        <v>1</v>
      </c>
      <c r="AH408" t="s">
        <v>719</v>
      </c>
      <c r="AJ408" t="s">
        <v>721</v>
      </c>
      <c r="AK408"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L408" t="s">
        <v>719</v>
      </c>
      <c r="AN408" t="s">
        <v>721</v>
      </c>
      <c r="AO408">
        <v>0</v>
      </c>
    </row>
    <row r="409" spans="1:48" x14ac:dyDescent="0.35">
      <c r="A409" t="s">
        <v>716</v>
      </c>
      <c r="B409" t="s">
        <v>717</v>
      </c>
      <c r="C409" s="1">
        <v>44334</v>
      </c>
      <c r="D409" s="1">
        <v>44353</v>
      </c>
      <c r="E409">
        <v>1</v>
      </c>
      <c r="F409" t="s">
        <v>717</v>
      </c>
      <c r="H409" t="s">
        <v>722</v>
      </c>
      <c r="I409" t="str">
        <f>("HB 149")</f>
        <v>HB 149</v>
      </c>
      <c r="J409" t="s">
        <v>717</v>
      </c>
      <c r="L409" t="s">
        <v>722</v>
      </c>
      <c r="M409" s="1">
        <v>44274</v>
      </c>
      <c r="N409" t="s">
        <v>717</v>
      </c>
      <c r="P409" t="s">
        <v>722</v>
      </c>
      <c r="Q409" t="str">
        <f>("Passed First Chamber")</f>
        <v>Passed First Chamber</v>
      </c>
      <c r="R409" t="s">
        <v>717</v>
      </c>
      <c r="T409" t="s">
        <v>722</v>
      </c>
      <c r="U409" s="1">
        <v>44348</v>
      </c>
      <c r="V409" t="s">
        <v>717</v>
      </c>
      <c r="X409" t="s">
        <v>722</v>
      </c>
      <c r="Y409">
        <v>1</v>
      </c>
      <c r="Z409" t="s">
        <v>717</v>
      </c>
      <c r="AB409" t="s">
        <v>722</v>
      </c>
      <c r="AC409" t="str">
        <f>("Termination by legislature")</f>
        <v>Termination by legislature</v>
      </c>
      <c r="AD409" t="s">
        <v>717</v>
      </c>
      <c r="AF409" t="s">
        <v>722</v>
      </c>
      <c r="AG409">
        <v>1</v>
      </c>
      <c r="AH409" t="s">
        <v>717</v>
      </c>
      <c r="AJ409" t="s">
        <v>722</v>
      </c>
      <c r="AK409" t="str">
        <f>("Termination by legislature")</f>
        <v>Termination by legislature</v>
      </c>
      <c r="AL409" t="s">
        <v>717</v>
      </c>
      <c r="AN409" t="s">
        <v>722</v>
      </c>
      <c r="AO409">
        <v>1</v>
      </c>
      <c r="AP409" t="s">
        <v>717</v>
      </c>
      <c r="AR409" t="s">
        <v>722</v>
      </c>
      <c r="AS409" t="str">
        <f>("Termination by legislature")</f>
        <v>Termination by legislature</v>
      </c>
      <c r="AT409" t="s">
        <v>717</v>
      </c>
      <c r="AV409" t="s">
        <v>722</v>
      </c>
    </row>
    <row r="410" spans="1:48" x14ac:dyDescent="0.35">
      <c r="A410" t="s">
        <v>716</v>
      </c>
      <c r="B410" t="s">
        <v>719</v>
      </c>
      <c r="C410" s="1">
        <v>44343</v>
      </c>
      <c r="D410" s="1">
        <v>44357</v>
      </c>
      <c r="E410">
        <v>1</v>
      </c>
      <c r="F410" t="s">
        <v>719</v>
      </c>
      <c r="H410" t="s">
        <v>723</v>
      </c>
      <c r="I410" t="str">
        <f>("SB 136")</f>
        <v>SB 136</v>
      </c>
      <c r="J410" t="s">
        <v>719</v>
      </c>
      <c r="L410" t="s">
        <v>723</v>
      </c>
      <c r="M410" s="1">
        <v>44286</v>
      </c>
      <c r="N410" t="s">
        <v>719</v>
      </c>
      <c r="P410" t="s">
        <v>723</v>
      </c>
      <c r="Q410" t="str">
        <f>("Passed Second Chamber")</f>
        <v>Passed Second Chamber</v>
      </c>
      <c r="R410" t="s">
        <v>719</v>
      </c>
      <c r="T410" t="s">
        <v>723</v>
      </c>
      <c r="U410" s="1">
        <v>44353</v>
      </c>
      <c r="V410" t="s">
        <v>719</v>
      </c>
      <c r="X410" t="s">
        <v>723</v>
      </c>
      <c r="Y410">
        <v>0</v>
      </c>
      <c r="AG410">
        <v>1</v>
      </c>
      <c r="AH410" t="s">
        <v>719</v>
      </c>
      <c r="AJ410" t="s">
        <v>723</v>
      </c>
      <c r="AK410"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L410" t="s">
        <v>719</v>
      </c>
      <c r="AN410" t="s">
        <v>723</v>
      </c>
      <c r="AO410">
        <v>0</v>
      </c>
    </row>
    <row r="411" spans="1:48" x14ac:dyDescent="0.35">
      <c r="A411" t="s">
        <v>716</v>
      </c>
      <c r="B411" t="s">
        <v>717</v>
      </c>
      <c r="C411" s="1">
        <v>44354</v>
      </c>
      <c r="D411" s="1">
        <v>44377</v>
      </c>
      <c r="E411">
        <v>1</v>
      </c>
      <c r="F411" t="s">
        <v>717</v>
      </c>
      <c r="H411" t="s">
        <v>724</v>
      </c>
      <c r="I411" t="str">
        <f>("HB 149")</f>
        <v>HB 149</v>
      </c>
      <c r="J411" t="s">
        <v>717</v>
      </c>
      <c r="L411" t="s">
        <v>724</v>
      </c>
      <c r="M411" s="1">
        <v>44274</v>
      </c>
      <c r="N411" t="s">
        <v>717</v>
      </c>
      <c r="P411" t="s">
        <v>724</v>
      </c>
      <c r="Q411" t="str">
        <f>("Passed Second Chamber")</f>
        <v>Passed Second Chamber</v>
      </c>
      <c r="R411" t="s">
        <v>717</v>
      </c>
      <c r="T411" t="s">
        <v>724</v>
      </c>
      <c r="U411" s="1">
        <v>44358</v>
      </c>
      <c r="V411" t="s">
        <v>717</v>
      </c>
      <c r="X411" t="s">
        <v>724</v>
      </c>
      <c r="Y411">
        <v>1</v>
      </c>
      <c r="Z411" t="s">
        <v>717</v>
      </c>
      <c r="AB411" t="s">
        <v>724</v>
      </c>
      <c r="AC411" t="str">
        <f>("Termination by legislature")</f>
        <v>Termination by legislature</v>
      </c>
      <c r="AD411" t="s">
        <v>717</v>
      </c>
      <c r="AF411" t="s">
        <v>724</v>
      </c>
      <c r="AG411">
        <v>1</v>
      </c>
      <c r="AH411" t="s">
        <v>717</v>
      </c>
      <c r="AJ411" t="s">
        <v>724</v>
      </c>
      <c r="AK411" t="str">
        <f>("Termination by legislature")</f>
        <v>Termination by legislature</v>
      </c>
      <c r="AL411" t="s">
        <v>717</v>
      </c>
      <c r="AN411" t="s">
        <v>724</v>
      </c>
      <c r="AO411">
        <v>1</v>
      </c>
      <c r="AP411" t="s">
        <v>717</v>
      </c>
      <c r="AR411" t="s">
        <v>724</v>
      </c>
      <c r="AS411" t="str">
        <f>("Termination by legislature")</f>
        <v>Termination by legislature</v>
      </c>
      <c r="AT411" t="s">
        <v>717</v>
      </c>
      <c r="AV411" t="s">
        <v>724</v>
      </c>
    </row>
    <row r="412" spans="1:48" x14ac:dyDescent="0.35">
      <c r="A412" t="s">
        <v>716</v>
      </c>
      <c r="B412" t="s">
        <v>719</v>
      </c>
      <c r="C412" s="1">
        <v>44358</v>
      </c>
      <c r="D412" s="1">
        <v>44701</v>
      </c>
      <c r="E412">
        <v>1</v>
      </c>
      <c r="F412" t="s">
        <v>719</v>
      </c>
      <c r="H412" t="s">
        <v>725</v>
      </c>
      <c r="I412" t="str">
        <f>("SB 136")</f>
        <v>SB 136</v>
      </c>
      <c r="J412" t="s">
        <v>719</v>
      </c>
      <c r="L412" t="s">
        <v>725</v>
      </c>
      <c r="M412" s="1">
        <v>44286</v>
      </c>
      <c r="N412" t="s">
        <v>719</v>
      </c>
      <c r="P412" t="s">
        <v>725</v>
      </c>
      <c r="Q412" t="str">
        <f>("Enacted")</f>
        <v>Enacted</v>
      </c>
      <c r="R412" t="s">
        <v>719</v>
      </c>
      <c r="T412" t="s">
        <v>725</v>
      </c>
      <c r="U412" s="1">
        <v>44358</v>
      </c>
      <c r="V412" t="s">
        <v>719</v>
      </c>
      <c r="X412" t="s">
        <v>725</v>
      </c>
      <c r="Y412">
        <v>0</v>
      </c>
      <c r="AG412">
        <v>1</v>
      </c>
      <c r="AH412" t="s">
        <v>719</v>
      </c>
      <c r="AJ412" t="s">
        <v>725</v>
      </c>
      <c r="AK412"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L412" t="s">
        <v>719</v>
      </c>
      <c r="AN412" t="s">
        <v>725</v>
      </c>
      <c r="AO412">
        <v>0</v>
      </c>
    </row>
    <row r="413" spans="1:48" x14ac:dyDescent="0.35">
      <c r="A413" t="s">
        <v>716</v>
      </c>
      <c r="B413" t="s">
        <v>717</v>
      </c>
      <c r="C413" s="1">
        <v>44378</v>
      </c>
      <c r="D413" s="1">
        <v>44397</v>
      </c>
      <c r="E413">
        <v>1</v>
      </c>
      <c r="F413" t="s">
        <v>717</v>
      </c>
      <c r="H413" t="s">
        <v>726</v>
      </c>
      <c r="I413" t="str">
        <f>("HB 149")</f>
        <v>HB 149</v>
      </c>
      <c r="J413" t="s">
        <v>717</v>
      </c>
      <c r="L413" t="s">
        <v>726</v>
      </c>
      <c r="M413" s="1">
        <v>44274</v>
      </c>
      <c r="N413" t="s">
        <v>717</v>
      </c>
      <c r="P413" t="s">
        <v>726</v>
      </c>
      <c r="Q413" t="str">
        <f>("Vetoed")</f>
        <v>Vetoed</v>
      </c>
      <c r="R413" t="s">
        <v>717</v>
      </c>
      <c r="T413" t="s">
        <v>726</v>
      </c>
      <c r="U413" s="1">
        <v>44762</v>
      </c>
      <c r="V413" t="s">
        <v>717</v>
      </c>
      <c r="X413" t="s">
        <v>726</v>
      </c>
      <c r="Y413">
        <v>1</v>
      </c>
      <c r="Z413" t="s">
        <v>717</v>
      </c>
      <c r="AB413" t="s">
        <v>726</v>
      </c>
      <c r="AC413" t="str">
        <f t="shared" ref="AC413:AC419" si="27">("Termination by legislature")</f>
        <v>Termination by legislature</v>
      </c>
      <c r="AD413" t="s">
        <v>717</v>
      </c>
      <c r="AF413" t="s">
        <v>726</v>
      </c>
      <c r="AG413">
        <v>1</v>
      </c>
      <c r="AH413" t="s">
        <v>717</v>
      </c>
      <c r="AJ413" t="s">
        <v>726</v>
      </c>
      <c r="AK413" t="str">
        <f>("Termination by legislature")</f>
        <v>Termination by legislature</v>
      </c>
      <c r="AL413" t="s">
        <v>717</v>
      </c>
      <c r="AN413" t="s">
        <v>726</v>
      </c>
      <c r="AO413">
        <v>1</v>
      </c>
      <c r="AP413" t="s">
        <v>717</v>
      </c>
      <c r="AR413" t="s">
        <v>726</v>
      </c>
      <c r="AS413" t="str">
        <f>("Termination by legislature")</f>
        <v>Termination by legislature</v>
      </c>
      <c r="AT413" t="s">
        <v>717</v>
      </c>
      <c r="AV413" t="s">
        <v>726</v>
      </c>
    </row>
    <row r="414" spans="1:48" x14ac:dyDescent="0.35">
      <c r="A414" t="s">
        <v>716</v>
      </c>
      <c r="B414" t="s">
        <v>717</v>
      </c>
      <c r="C414" s="1">
        <v>44398</v>
      </c>
      <c r="D414" s="1">
        <v>44701</v>
      </c>
      <c r="E414">
        <v>1</v>
      </c>
      <c r="F414" t="s">
        <v>717</v>
      </c>
      <c r="H414" t="s">
        <v>727</v>
      </c>
      <c r="I414" t="str">
        <f>("HB 149")</f>
        <v>HB 149</v>
      </c>
      <c r="J414" t="s">
        <v>717</v>
      </c>
      <c r="L414" t="s">
        <v>727</v>
      </c>
      <c r="M414" s="1">
        <v>44274</v>
      </c>
      <c r="N414" t="s">
        <v>717</v>
      </c>
      <c r="P414" t="s">
        <v>727</v>
      </c>
      <c r="Q414" t="str">
        <f>("Failed")</f>
        <v>Failed</v>
      </c>
      <c r="R414" t="s">
        <v>717</v>
      </c>
      <c r="T414" t="s">
        <v>727</v>
      </c>
      <c r="U414" s="1">
        <v>44763</v>
      </c>
      <c r="V414" t="s">
        <v>717</v>
      </c>
      <c r="X414" t="s">
        <v>727</v>
      </c>
      <c r="Y414">
        <v>1</v>
      </c>
      <c r="Z414" t="s">
        <v>717</v>
      </c>
      <c r="AB414" t="s">
        <v>727</v>
      </c>
      <c r="AC414" t="str">
        <f t="shared" si="27"/>
        <v>Termination by legislature</v>
      </c>
      <c r="AD414" t="s">
        <v>717</v>
      </c>
      <c r="AF414" t="s">
        <v>727</v>
      </c>
      <c r="AG414">
        <v>1</v>
      </c>
      <c r="AH414" t="s">
        <v>717</v>
      </c>
      <c r="AJ414" t="s">
        <v>727</v>
      </c>
      <c r="AK414" t="str">
        <f>("Termination by legislature")</f>
        <v>Termination by legislature</v>
      </c>
      <c r="AL414" t="s">
        <v>717</v>
      </c>
      <c r="AN414" t="s">
        <v>727</v>
      </c>
      <c r="AO414">
        <v>1</v>
      </c>
      <c r="AP414" t="s">
        <v>717</v>
      </c>
      <c r="AR414" t="s">
        <v>727</v>
      </c>
      <c r="AS414" t="str">
        <f>("Termination by legislature")</f>
        <v>Termination by legislature</v>
      </c>
      <c r="AT414" t="s">
        <v>717</v>
      </c>
      <c r="AV414" t="s">
        <v>727</v>
      </c>
    </row>
    <row r="415" spans="1:48" x14ac:dyDescent="0.35">
      <c r="A415" t="s">
        <v>716</v>
      </c>
      <c r="B415" t="s">
        <v>728</v>
      </c>
      <c r="C415" s="1">
        <v>44582</v>
      </c>
      <c r="D415" s="1">
        <v>44675</v>
      </c>
      <c r="E415">
        <v>1</v>
      </c>
      <c r="F415" t="s">
        <v>728</v>
      </c>
      <c r="H415" t="s">
        <v>729</v>
      </c>
      <c r="I415" t="str">
        <f>("HB 12")</f>
        <v>HB 12</v>
      </c>
      <c r="J415" t="s">
        <v>728</v>
      </c>
      <c r="L415" t="s">
        <v>729</v>
      </c>
      <c r="M415" s="1">
        <v>44581</v>
      </c>
      <c r="N415" t="s">
        <v>728</v>
      </c>
      <c r="P415" t="s">
        <v>729</v>
      </c>
      <c r="Q415" t="str">
        <f>("Introduced")</f>
        <v>Introduced</v>
      </c>
      <c r="R415" t="s">
        <v>728</v>
      </c>
      <c r="T415" t="s">
        <v>729</v>
      </c>
      <c r="U415" s="1">
        <v>44671</v>
      </c>
      <c r="V415" t="s">
        <v>728</v>
      </c>
      <c r="X415" t="s">
        <v>729</v>
      </c>
      <c r="Y415">
        <v>1</v>
      </c>
      <c r="Z415" t="s">
        <v>728</v>
      </c>
      <c r="AB415" t="s">
        <v>729</v>
      </c>
      <c r="AC415" t="str">
        <f t="shared" si="27"/>
        <v>Termination by legislature</v>
      </c>
      <c r="AD415" t="s">
        <v>728</v>
      </c>
      <c r="AF415" t="s">
        <v>729</v>
      </c>
      <c r="AG415">
        <v>0</v>
      </c>
      <c r="AO415">
        <v>0</v>
      </c>
    </row>
    <row r="416" spans="1:48" x14ac:dyDescent="0.35">
      <c r="A416" t="s">
        <v>716</v>
      </c>
      <c r="B416" t="s">
        <v>730</v>
      </c>
      <c r="C416" s="1">
        <v>44624</v>
      </c>
      <c r="D416" s="1">
        <v>44701</v>
      </c>
      <c r="E416">
        <v>1</v>
      </c>
      <c r="F416" t="s">
        <v>730</v>
      </c>
      <c r="H416" t="s">
        <v>731</v>
      </c>
      <c r="I416" t="str">
        <f>("HB 685")</f>
        <v>HB 685</v>
      </c>
      <c r="J416" t="s">
        <v>730</v>
      </c>
      <c r="L416" t="s">
        <v>731</v>
      </c>
      <c r="M416" s="1">
        <v>44624</v>
      </c>
      <c r="N416" t="s">
        <v>730</v>
      </c>
      <c r="P416" t="s">
        <v>731</v>
      </c>
      <c r="Q416" t="str">
        <f>("Introduced")</f>
        <v>Introduced</v>
      </c>
      <c r="R416" t="s">
        <v>730</v>
      </c>
      <c r="S416" t="s">
        <v>732</v>
      </c>
      <c r="T416" t="s">
        <v>731</v>
      </c>
      <c r="U416" s="1">
        <v>44634</v>
      </c>
      <c r="V416" t="s">
        <v>730</v>
      </c>
      <c r="X416" t="s">
        <v>731</v>
      </c>
      <c r="Y416">
        <v>1</v>
      </c>
      <c r="Z416" t="s">
        <v>730</v>
      </c>
      <c r="AB416" t="s">
        <v>731</v>
      </c>
      <c r="AC416" t="str">
        <f t="shared" si="27"/>
        <v>Termination by legislature</v>
      </c>
      <c r="AD416" t="s">
        <v>730</v>
      </c>
      <c r="AF416" t="s">
        <v>731</v>
      </c>
      <c r="AG416">
        <v>1</v>
      </c>
      <c r="AH416" t="s">
        <v>730</v>
      </c>
      <c r="AJ416" t="s">
        <v>731</v>
      </c>
      <c r="AK416" t="str">
        <f>("Termination by legislature")</f>
        <v>Termination by legislature</v>
      </c>
      <c r="AL416" t="s">
        <v>730</v>
      </c>
      <c r="AN416" t="s">
        <v>731</v>
      </c>
      <c r="AO416">
        <v>1</v>
      </c>
      <c r="AP416" t="s">
        <v>730</v>
      </c>
      <c r="AR416" t="s">
        <v>731</v>
      </c>
      <c r="AS416" t="str">
        <f>("Termination by legislature")</f>
        <v>Termination by legislature</v>
      </c>
      <c r="AT416" t="s">
        <v>730</v>
      </c>
      <c r="AV416" t="s">
        <v>731</v>
      </c>
    </row>
    <row r="417" spans="1:48" x14ac:dyDescent="0.35">
      <c r="A417" t="s">
        <v>716</v>
      </c>
      <c r="B417" t="s">
        <v>733</v>
      </c>
      <c r="C417" s="1">
        <v>44624</v>
      </c>
      <c r="D417" s="1">
        <v>44676</v>
      </c>
      <c r="E417">
        <v>1</v>
      </c>
      <c r="F417" t="s">
        <v>733</v>
      </c>
      <c r="H417" t="s">
        <v>734</v>
      </c>
      <c r="I417" t="str">
        <f>("HB 701")</f>
        <v>HB 701</v>
      </c>
      <c r="J417" t="s">
        <v>733</v>
      </c>
      <c r="L417" t="s">
        <v>734</v>
      </c>
      <c r="M417" s="1">
        <v>44624</v>
      </c>
      <c r="N417" t="s">
        <v>733</v>
      </c>
      <c r="P417" t="s">
        <v>734</v>
      </c>
      <c r="Q417" t="str">
        <f>("Introduced")</f>
        <v>Introduced</v>
      </c>
      <c r="R417" t="s">
        <v>733</v>
      </c>
      <c r="T417" t="s">
        <v>734</v>
      </c>
      <c r="U417" s="1">
        <v>44671</v>
      </c>
      <c r="V417" t="s">
        <v>733</v>
      </c>
      <c r="X417" t="s">
        <v>734</v>
      </c>
      <c r="Y417">
        <v>1</v>
      </c>
      <c r="Z417" t="s">
        <v>733</v>
      </c>
      <c r="AB417" t="s">
        <v>734</v>
      </c>
      <c r="AC417" t="str">
        <f t="shared" si="27"/>
        <v>Termination by legislature</v>
      </c>
      <c r="AD417" t="s">
        <v>733</v>
      </c>
      <c r="AF417" t="s">
        <v>734</v>
      </c>
      <c r="AG417">
        <v>1</v>
      </c>
      <c r="AH417" t="s">
        <v>733</v>
      </c>
      <c r="AJ417" t="s">
        <v>734</v>
      </c>
      <c r="AK417" t="str">
        <f>("Termination by legislature")</f>
        <v>Termination by legislature</v>
      </c>
      <c r="AL417" t="s">
        <v>733</v>
      </c>
      <c r="AN417" t="s">
        <v>734</v>
      </c>
      <c r="AO417">
        <v>1</v>
      </c>
      <c r="AP417" t="s">
        <v>733</v>
      </c>
      <c r="AR417" t="s">
        <v>734</v>
      </c>
      <c r="AS417" t="str">
        <f>("Duration of emergency order is limited")</f>
        <v>Duration of emergency order is limited</v>
      </c>
      <c r="AT417" t="s">
        <v>733</v>
      </c>
      <c r="AV417" t="s">
        <v>734</v>
      </c>
    </row>
    <row r="418" spans="1:48" x14ac:dyDescent="0.35">
      <c r="A418" t="s">
        <v>716</v>
      </c>
      <c r="B418" t="s">
        <v>728</v>
      </c>
      <c r="C418" s="1">
        <v>44676</v>
      </c>
      <c r="D418" s="1">
        <v>44701</v>
      </c>
      <c r="E418">
        <v>1</v>
      </c>
      <c r="F418" t="s">
        <v>728</v>
      </c>
      <c r="H418" t="s">
        <v>139</v>
      </c>
      <c r="I418" t="str">
        <f>("HB 12")</f>
        <v>HB 12</v>
      </c>
      <c r="J418" t="s">
        <v>728</v>
      </c>
      <c r="L418" t="s">
        <v>139</v>
      </c>
      <c r="M418" s="1">
        <v>44581</v>
      </c>
      <c r="N418" t="s">
        <v>728</v>
      </c>
      <c r="P418" t="s">
        <v>139</v>
      </c>
      <c r="Q418" t="str">
        <f>("Passed First Chamber")</f>
        <v>Passed First Chamber</v>
      </c>
      <c r="R418" t="s">
        <v>728</v>
      </c>
      <c r="S418" t="s">
        <v>732</v>
      </c>
      <c r="T418" t="s">
        <v>139</v>
      </c>
      <c r="U418" s="1">
        <v>44717</v>
      </c>
      <c r="V418" t="s">
        <v>728</v>
      </c>
      <c r="X418" t="s">
        <v>139</v>
      </c>
      <c r="Y418">
        <v>1</v>
      </c>
      <c r="Z418" t="s">
        <v>728</v>
      </c>
      <c r="AB418" t="s">
        <v>139</v>
      </c>
      <c r="AC418" t="str">
        <f t="shared" si="27"/>
        <v>Termination by legislature</v>
      </c>
      <c r="AD418" t="s">
        <v>728</v>
      </c>
      <c r="AF418" t="s">
        <v>139</v>
      </c>
      <c r="AG418">
        <v>0</v>
      </c>
      <c r="AO418">
        <v>0</v>
      </c>
    </row>
    <row r="419" spans="1:48" x14ac:dyDescent="0.35">
      <c r="A419" t="s">
        <v>716</v>
      </c>
      <c r="B419" t="s">
        <v>733</v>
      </c>
      <c r="C419" s="1">
        <v>44677</v>
      </c>
      <c r="D419" s="1">
        <v>44701</v>
      </c>
      <c r="E419">
        <v>1</v>
      </c>
      <c r="F419" t="s">
        <v>733</v>
      </c>
      <c r="H419" t="s">
        <v>735</v>
      </c>
      <c r="I419" t="str">
        <f>("HB 701")</f>
        <v>HB 701</v>
      </c>
      <c r="J419" t="s">
        <v>733</v>
      </c>
      <c r="L419" t="s">
        <v>735</v>
      </c>
      <c r="M419" s="1">
        <v>44624</v>
      </c>
      <c r="N419" t="s">
        <v>733</v>
      </c>
      <c r="P419" t="s">
        <v>735</v>
      </c>
      <c r="Q419" t="str">
        <f>("Passed First Chamber")</f>
        <v>Passed First Chamber</v>
      </c>
      <c r="R419" t="s">
        <v>733</v>
      </c>
      <c r="S419" t="s">
        <v>736</v>
      </c>
      <c r="T419" t="s">
        <v>735</v>
      </c>
      <c r="U419" s="1">
        <v>44715</v>
      </c>
      <c r="V419" t="s">
        <v>733</v>
      </c>
      <c r="X419" t="s">
        <v>735</v>
      </c>
      <c r="Y419">
        <v>1</v>
      </c>
      <c r="Z419" t="s">
        <v>733</v>
      </c>
      <c r="AB419" t="s">
        <v>735</v>
      </c>
      <c r="AC419" t="str">
        <f t="shared" si="27"/>
        <v>Termination by legislature</v>
      </c>
      <c r="AD419" t="s">
        <v>733</v>
      </c>
      <c r="AF419" t="s">
        <v>735</v>
      </c>
      <c r="AG419">
        <v>1</v>
      </c>
      <c r="AH419" t="s">
        <v>733</v>
      </c>
      <c r="AJ419" t="s">
        <v>735</v>
      </c>
      <c r="AK419" t="str">
        <f>("Termination by legislature")</f>
        <v>Termination by legislature</v>
      </c>
      <c r="AL419" t="s">
        <v>733</v>
      </c>
      <c r="AN419" t="s">
        <v>735</v>
      </c>
      <c r="AO419">
        <v>1</v>
      </c>
      <c r="AP419" t="s">
        <v>733</v>
      </c>
      <c r="AR419" t="s">
        <v>735</v>
      </c>
      <c r="AS419" t="str">
        <f>("Duration of emergency order is limited")</f>
        <v>Duration of emergency order is limited</v>
      </c>
      <c r="AT419" t="s">
        <v>733</v>
      </c>
      <c r="AV419" t="s">
        <v>735</v>
      </c>
    </row>
    <row r="420" spans="1:48" x14ac:dyDescent="0.35">
      <c r="A420" t="s">
        <v>737</v>
      </c>
      <c r="B420" t="s">
        <v>48</v>
      </c>
      <c r="C420" s="1">
        <v>44197</v>
      </c>
      <c r="D420" s="1">
        <v>44214</v>
      </c>
      <c r="E420">
        <v>0</v>
      </c>
      <c r="I420" t="str">
        <f>("")</f>
        <v/>
      </c>
    </row>
    <row r="421" spans="1:48" x14ac:dyDescent="0.35">
      <c r="A421" t="s">
        <v>737</v>
      </c>
      <c r="B421" t="s">
        <v>738</v>
      </c>
      <c r="C421" s="1">
        <v>44215</v>
      </c>
      <c r="D421" s="1">
        <v>44349</v>
      </c>
      <c r="E421">
        <v>1</v>
      </c>
      <c r="F421" t="s">
        <v>739</v>
      </c>
      <c r="H421" t="s">
        <v>740</v>
      </c>
      <c r="I421" t="str">
        <f>("HP 87")</f>
        <v>HP 87</v>
      </c>
      <c r="J421" t="s">
        <v>739</v>
      </c>
      <c r="L421" t="s">
        <v>740</v>
      </c>
      <c r="M421" s="1">
        <v>44215</v>
      </c>
      <c r="N421" t="s">
        <v>739</v>
      </c>
      <c r="P421" t="s">
        <v>740</v>
      </c>
      <c r="Q421" t="str">
        <f t="shared" ref="Q421:Q426" si="28">("Introduced")</f>
        <v>Introduced</v>
      </c>
      <c r="R421" t="s">
        <v>739</v>
      </c>
      <c r="T421" t="s">
        <v>740</v>
      </c>
      <c r="U421" s="1">
        <v>44215</v>
      </c>
      <c r="V421" t="s">
        <v>739</v>
      </c>
      <c r="X421" t="s">
        <v>740</v>
      </c>
      <c r="Y421">
        <v>1</v>
      </c>
      <c r="Z421" t="s">
        <v>741</v>
      </c>
      <c r="AB421" t="s">
        <v>742</v>
      </c>
      <c r="AC421"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421" t="s">
        <v>739</v>
      </c>
      <c r="AF421" t="s">
        <v>740</v>
      </c>
      <c r="AG421">
        <v>0</v>
      </c>
      <c r="AO421">
        <v>0</v>
      </c>
    </row>
    <row r="422" spans="1:48" x14ac:dyDescent="0.35">
      <c r="A422" t="s">
        <v>737</v>
      </c>
      <c r="B422" t="s">
        <v>743</v>
      </c>
      <c r="C422" s="1">
        <v>44252</v>
      </c>
      <c r="D422" s="1">
        <v>44349</v>
      </c>
      <c r="E422">
        <v>1</v>
      </c>
      <c r="F422" t="s">
        <v>744</v>
      </c>
      <c r="H422" t="s">
        <v>745</v>
      </c>
      <c r="I422" t="str">
        <f>("HP 444")</f>
        <v>HP 444</v>
      </c>
      <c r="J422" t="s">
        <v>744</v>
      </c>
      <c r="L422" t="s">
        <v>745</v>
      </c>
      <c r="M422" s="1">
        <v>44252</v>
      </c>
      <c r="N422" t="s">
        <v>744</v>
      </c>
      <c r="P422" t="s">
        <v>745</v>
      </c>
      <c r="Q422" t="str">
        <f t="shared" si="28"/>
        <v>Introduced</v>
      </c>
      <c r="R422" t="s">
        <v>744</v>
      </c>
      <c r="T422" t="s">
        <v>745</v>
      </c>
      <c r="U422" s="1">
        <v>44252</v>
      </c>
      <c r="V422" t="s">
        <v>744</v>
      </c>
      <c r="X422" t="s">
        <v>745</v>
      </c>
      <c r="Y422">
        <v>1</v>
      </c>
      <c r="Z422" t="s">
        <v>746</v>
      </c>
      <c r="AB422" t="s">
        <v>747</v>
      </c>
      <c r="AC422" t="str">
        <f>("Issuance of emergency order is restricted, Duration of emergency order is limited, Termination by legislature")</f>
        <v>Issuance of emergency order is restricted, Duration of emergency order is limited, Termination by legislature</v>
      </c>
      <c r="AD422" t="s">
        <v>744</v>
      </c>
      <c r="AF422" t="s">
        <v>745</v>
      </c>
      <c r="AG422">
        <v>0</v>
      </c>
      <c r="AO422">
        <v>0</v>
      </c>
    </row>
    <row r="423" spans="1:48" x14ac:dyDescent="0.35">
      <c r="A423" t="s">
        <v>737</v>
      </c>
      <c r="B423" t="s">
        <v>748</v>
      </c>
      <c r="C423" s="1">
        <v>44265</v>
      </c>
      <c r="D423" s="1">
        <v>44354</v>
      </c>
      <c r="E423">
        <v>1</v>
      </c>
      <c r="F423" t="s">
        <v>749</v>
      </c>
      <c r="H423" t="s">
        <v>750</v>
      </c>
      <c r="I423" t="str">
        <f>("HP 726")</f>
        <v>HP 726</v>
      </c>
      <c r="J423" t="s">
        <v>749</v>
      </c>
      <c r="L423" t="s">
        <v>750</v>
      </c>
      <c r="M423" s="1">
        <v>44265</v>
      </c>
      <c r="N423" t="s">
        <v>749</v>
      </c>
      <c r="P423" t="s">
        <v>750</v>
      </c>
      <c r="Q423" t="str">
        <f t="shared" si="28"/>
        <v>Introduced</v>
      </c>
      <c r="R423" t="s">
        <v>749</v>
      </c>
      <c r="T423" t="s">
        <v>750</v>
      </c>
      <c r="U423" s="1">
        <v>44265</v>
      </c>
      <c r="V423" t="s">
        <v>749</v>
      </c>
      <c r="X423" t="s">
        <v>750</v>
      </c>
      <c r="Y423">
        <v>1</v>
      </c>
      <c r="Z423" t="s">
        <v>749</v>
      </c>
      <c r="AB423" t="s">
        <v>750</v>
      </c>
      <c r="AC423"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423" t="s">
        <v>751</v>
      </c>
      <c r="AF423" t="s">
        <v>752</v>
      </c>
      <c r="AG423">
        <v>1</v>
      </c>
      <c r="AH423" t="s">
        <v>753</v>
      </c>
      <c r="AJ423" t="s">
        <v>754</v>
      </c>
      <c r="AK423" t="str">
        <f>("Duration of emergency order is limited, Scope of emergency order is restricted")</f>
        <v>Duration of emergency order is limited, Scope of emergency order is restricted</v>
      </c>
      <c r="AL423" t="s">
        <v>753</v>
      </c>
      <c r="AN423" t="s">
        <v>754</v>
      </c>
      <c r="AO423">
        <v>1</v>
      </c>
      <c r="AP423" t="s">
        <v>753</v>
      </c>
      <c r="AR423" t="s">
        <v>754</v>
      </c>
      <c r="AS423" t="str">
        <f>("Duration of emergency order is limited, Scope of emergency order is restricted")</f>
        <v>Duration of emergency order is limited, Scope of emergency order is restricted</v>
      </c>
      <c r="AT423" t="s">
        <v>753</v>
      </c>
      <c r="AV423" t="s">
        <v>754</v>
      </c>
    </row>
    <row r="424" spans="1:48" x14ac:dyDescent="0.35">
      <c r="A424" t="s">
        <v>737</v>
      </c>
      <c r="B424" t="s">
        <v>755</v>
      </c>
      <c r="C424" s="1">
        <v>44265</v>
      </c>
      <c r="D424" s="1">
        <v>44349</v>
      </c>
      <c r="E424">
        <v>1</v>
      </c>
      <c r="F424" t="s">
        <v>756</v>
      </c>
      <c r="H424" t="s">
        <v>757</v>
      </c>
      <c r="I424" t="str">
        <f>("SP 307")</f>
        <v>SP 307</v>
      </c>
      <c r="J424" t="s">
        <v>756</v>
      </c>
      <c r="L424" t="s">
        <v>757</v>
      </c>
      <c r="M424" s="1">
        <v>44265</v>
      </c>
      <c r="N424" t="s">
        <v>756</v>
      </c>
      <c r="P424" t="s">
        <v>757</v>
      </c>
      <c r="Q424" t="str">
        <f t="shared" si="28"/>
        <v>Introduced</v>
      </c>
      <c r="R424" t="s">
        <v>756</v>
      </c>
      <c r="T424" t="s">
        <v>757</v>
      </c>
      <c r="U424" s="1">
        <v>44265</v>
      </c>
      <c r="V424" t="s">
        <v>756</v>
      </c>
      <c r="X424" t="s">
        <v>757</v>
      </c>
      <c r="Y424">
        <v>1</v>
      </c>
      <c r="Z424" t="s">
        <v>758</v>
      </c>
      <c r="AB424" t="s">
        <v>759</v>
      </c>
      <c r="AC424" t="str">
        <f>("Duration of emergency order is limited, Scope of emergency order is restricted")</f>
        <v>Duration of emergency order is limited, Scope of emergency order is restricted</v>
      </c>
      <c r="AD424" t="s">
        <v>758</v>
      </c>
      <c r="AF424" t="s">
        <v>759</v>
      </c>
      <c r="AG424">
        <v>1</v>
      </c>
      <c r="AH424" t="s">
        <v>758</v>
      </c>
      <c r="AJ424" t="s">
        <v>759</v>
      </c>
      <c r="AK424" t="str">
        <f>("Duration of emergency order is limited, Scope of emergency order is restricted")</f>
        <v>Duration of emergency order is limited, Scope of emergency order is restricted</v>
      </c>
      <c r="AL424" t="s">
        <v>758</v>
      </c>
      <c r="AN424" t="s">
        <v>759</v>
      </c>
      <c r="AO424">
        <v>1</v>
      </c>
      <c r="AP424" t="s">
        <v>758</v>
      </c>
      <c r="AR424" t="s">
        <v>759</v>
      </c>
      <c r="AS424" t="str">
        <f>("Duration of emergency order is limited, Scope of emergency order is restricted")</f>
        <v>Duration of emergency order is limited, Scope of emergency order is restricted</v>
      </c>
      <c r="AT424" t="s">
        <v>758</v>
      </c>
      <c r="AV424" t="s">
        <v>759</v>
      </c>
    </row>
    <row r="425" spans="1:48" x14ac:dyDescent="0.35">
      <c r="A425" t="s">
        <v>737</v>
      </c>
      <c r="B425" t="s">
        <v>760</v>
      </c>
      <c r="C425" s="1">
        <v>44265</v>
      </c>
      <c r="D425" s="1">
        <v>44628</v>
      </c>
      <c r="E425">
        <v>1</v>
      </c>
      <c r="F425" t="s">
        <v>761</v>
      </c>
      <c r="H425" t="s">
        <v>762</v>
      </c>
      <c r="I425" t="str">
        <f>("HP 635")</f>
        <v>HP 635</v>
      </c>
      <c r="J425" t="s">
        <v>763</v>
      </c>
      <c r="L425" t="s">
        <v>764</v>
      </c>
      <c r="M425" s="1">
        <v>44265</v>
      </c>
      <c r="N425" t="s">
        <v>763</v>
      </c>
      <c r="P425" t="s">
        <v>764</v>
      </c>
      <c r="Q425" t="str">
        <f t="shared" si="28"/>
        <v>Introduced</v>
      </c>
      <c r="R425" t="s">
        <v>763</v>
      </c>
      <c r="T425" t="s">
        <v>764</v>
      </c>
      <c r="U425" s="1">
        <v>44265</v>
      </c>
      <c r="V425" t="s">
        <v>763</v>
      </c>
      <c r="X425" t="s">
        <v>764</v>
      </c>
      <c r="Y425">
        <v>1</v>
      </c>
      <c r="Z425" t="s">
        <v>761</v>
      </c>
      <c r="AB425" t="s">
        <v>762</v>
      </c>
      <c r="AC425" t="str">
        <f>("Scope of emergency order is restricted")</f>
        <v>Scope of emergency order is restricted</v>
      </c>
      <c r="AD425" t="s">
        <v>761</v>
      </c>
      <c r="AF425" t="s">
        <v>762</v>
      </c>
      <c r="AG425">
        <v>1</v>
      </c>
      <c r="AH425" t="s">
        <v>761</v>
      </c>
      <c r="AJ425" t="s">
        <v>762</v>
      </c>
      <c r="AK425" t="str">
        <f>("Scope of emergency order is restricted")</f>
        <v>Scope of emergency order is restricted</v>
      </c>
      <c r="AL425" t="s">
        <v>761</v>
      </c>
      <c r="AN425" t="s">
        <v>762</v>
      </c>
      <c r="AO425">
        <v>1</v>
      </c>
      <c r="AP425" t="s">
        <v>761</v>
      </c>
      <c r="AR425" t="s">
        <v>762</v>
      </c>
      <c r="AS425" t="str">
        <f>("Scope of emergency order is restricted")</f>
        <v>Scope of emergency order is restricted</v>
      </c>
      <c r="AT425" t="s">
        <v>761</v>
      </c>
      <c r="AV425" t="s">
        <v>762</v>
      </c>
    </row>
    <row r="426" spans="1:48" x14ac:dyDescent="0.35">
      <c r="A426" t="s">
        <v>737</v>
      </c>
      <c r="B426" t="s">
        <v>765</v>
      </c>
      <c r="C426" s="1">
        <v>44273</v>
      </c>
      <c r="D426" s="1">
        <v>44349</v>
      </c>
      <c r="E426">
        <v>1</v>
      </c>
      <c r="F426" t="s">
        <v>766</v>
      </c>
      <c r="H426" t="s">
        <v>767</v>
      </c>
      <c r="I426" t="str">
        <f>("HP 815")</f>
        <v>HP 815</v>
      </c>
      <c r="J426" t="s">
        <v>766</v>
      </c>
      <c r="L426" t="s">
        <v>767</v>
      </c>
      <c r="M426" s="1">
        <v>44273</v>
      </c>
      <c r="N426" t="s">
        <v>766</v>
      </c>
      <c r="P426" t="s">
        <v>767</v>
      </c>
      <c r="Q426" t="str">
        <f t="shared" si="28"/>
        <v>Introduced</v>
      </c>
      <c r="R426" t="s">
        <v>766</v>
      </c>
      <c r="T426" t="s">
        <v>767</v>
      </c>
      <c r="U426" s="1">
        <v>44273</v>
      </c>
      <c r="V426" t="s">
        <v>766</v>
      </c>
      <c r="X426" t="s">
        <v>767</v>
      </c>
      <c r="Y426">
        <v>1</v>
      </c>
      <c r="Z426" t="s">
        <v>768</v>
      </c>
      <c r="AB426" t="s">
        <v>769</v>
      </c>
      <c r="AC426" t="str">
        <f>("Issuance of emergency order is restricted, Duration of emergency order is limited, Termination by legislature")</f>
        <v>Issuance of emergency order is restricted, Duration of emergency order is limited, Termination by legislature</v>
      </c>
      <c r="AD426" t="s">
        <v>768</v>
      </c>
      <c r="AF426" t="s">
        <v>769</v>
      </c>
      <c r="AG426">
        <v>0</v>
      </c>
      <c r="AO426">
        <v>0</v>
      </c>
    </row>
    <row r="427" spans="1:48" x14ac:dyDescent="0.35">
      <c r="A427" t="s">
        <v>737</v>
      </c>
      <c r="B427" t="s">
        <v>738</v>
      </c>
      <c r="C427" s="1">
        <v>44350</v>
      </c>
      <c r="D427" s="1">
        <v>44701</v>
      </c>
      <c r="E427">
        <v>1</v>
      </c>
      <c r="F427" t="s">
        <v>739</v>
      </c>
      <c r="H427" t="s">
        <v>770</v>
      </c>
      <c r="I427" t="str">
        <f>("HP 87")</f>
        <v>HP 87</v>
      </c>
      <c r="J427" t="s">
        <v>739</v>
      </c>
      <c r="L427" t="s">
        <v>770</v>
      </c>
      <c r="M427" s="1">
        <v>44215</v>
      </c>
      <c r="N427" t="s">
        <v>739</v>
      </c>
      <c r="P427" t="s">
        <v>770</v>
      </c>
      <c r="Q427" t="str">
        <f t="shared" ref="Q427:Q432" si="29">("Failed")</f>
        <v>Failed</v>
      </c>
      <c r="R427" t="s">
        <v>739</v>
      </c>
      <c r="T427" t="s">
        <v>770</v>
      </c>
      <c r="U427" s="1">
        <v>44715</v>
      </c>
      <c r="V427" t="s">
        <v>739</v>
      </c>
      <c r="X427" t="s">
        <v>770</v>
      </c>
      <c r="Y427">
        <v>1</v>
      </c>
      <c r="Z427" t="s">
        <v>771</v>
      </c>
      <c r="AB427" t="s">
        <v>772</v>
      </c>
      <c r="AC427"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427" t="s">
        <v>771</v>
      </c>
      <c r="AF427" t="s">
        <v>772</v>
      </c>
      <c r="AG427">
        <v>0</v>
      </c>
      <c r="AO427">
        <v>0</v>
      </c>
    </row>
    <row r="428" spans="1:48" x14ac:dyDescent="0.35">
      <c r="A428" t="s">
        <v>737</v>
      </c>
      <c r="B428" t="s">
        <v>743</v>
      </c>
      <c r="C428" s="1">
        <v>44350</v>
      </c>
      <c r="D428" s="1">
        <v>44701</v>
      </c>
      <c r="E428">
        <v>1</v>
      </c>
      <c r="F428" t="s">
        <v>744</v>
      </c>
      <c r="H428" t="s">
        <v>773</v>
      </c>
      <c r="I428" t="str">
        <f>("HP 444")</f>
        <v>HP 444</v>
      </c>
      <c r="J428" t="s">
        <v>744</v>
      </c>
      <c r="L428" t="s">
        <v>773</v>
      </c>
      <c r="M428" s="1">
        <v>44252</v>
      </c>
      <c r="N428" t="s">
        <v>744</v>
      </c>
      <c r="P428" t="s">
        <v>773</v>
      </c>
      <c r="Q428" t="str">
        <f t="shared" si="29"/>
        <v>Failed</v>
      </c>
      <c r="R428" t="s">
        <v>744</v>
      </c>
      <c r="T428" t="s">
        <v>773</v>
      </c>
      <c r="U428" s="1">
        <v>44350</v>
      </c>
      <c r="V428" t="s">
        <v>744</v>
      </c>
      <c r="X428" t="s">
        <v>773</v>
      </c>
      <c r="Y428">
        <v>1</v>
      </c>
      <c r="Z428" t="s">
        <v>746</v>
      </c>
      <c r="AB428" t="s">
        <v>774</v>
      </c>
      <c r="AC428" t="str">
        <f>("Issuance of emergency order is restricted, Duration of emergency order is limited, Termination by legislature")</f>
        <v>Issuance of emergency order is restricted, Duration of emergency order is limited, Termination by legislature</v>
      </c>
      <c r="AD428" t="s">
        <v>744</v>
      </c>
      <c r="AF428" t="s">
        <v>773</v>
      </c>
      <c r="AG428">
        <v>0</v>
      </c>
      <c r="AO428">
        <v>0</v>
      </c>
    </row>
    <row r="429" spans="1:48" x14ac:dyDescent="0.35">
      <c r="A429" t="s">
        <v>737</v>
      </c>
      <c r="B429" t="s">
        <v>765</v>
      </c>
      <c r="C429" s="1">
        <v>44350</v>
      </c>
      <c r="D429" s="1">
        <v>44701</v>
      </c>
      <c r="E429">
        <v>1</v>
      </c>
      <c r="F429" t="s">
        <v>775</v>
      </c>
      <c r="H429" t="s">
        <v>776</v>
      </c>
      <c r="I429" t="str">
        <f>("HP 815")</f>
        <v>HP 815</v>
      </c>
      <c r="J429" t="s">
        <v>766</v>
      </c>
      <c r="L429" t="s">
        <v>777</v>
      </c>
      <c r="M429" s="1">
        <v>44273</v>
      </c>
      <c r="N429" t="s">
        <v>766</v>
      </c>
      <c r="P429" t="s">
        <v>777</v>
      </c>
      <c r="Q429" t="str">
        <f t="shared" si="29"/>
        <v>Failed</v>
      </c>
      <c r="R429" t="s">
        <v>766</v>
      </c>
      <c r="T429" t="s">
        <v>777</v>
      </c>
      <c r="U429" s="1">
        <v>44350</v>
      </c>
      <c r="V429" t="s">
        <v>766</v>
      </c>
      <c r="X429" t="s">
        <v>777</v>
      </c>
      <c r="Y429">
        <v>1</v>
      </c>
      <c r="Z429" t="s">
        <v>768</v>
      </c>
      <c r="AB429" t="s">
        <v>778</v>
      </c>
      <c r="AC429" t="str">
        <f>("Issuance of emergency order is restricted, Duration of emergency order is limited, Termination by legislature")</f>
        <v>Issuance of emergency order is restricted, Duration of emergency order is limited, Termination by legislature</v>
      </c>
      <c r="AD429" t="s">
        <v>768</v>
      </c>
      <c r="AF429" t="s">
        <v>778</v>
      </c>
      <c r="AG429">
        <v>0</v>
      </c>
      <c r="AO429">
        <v>0</v>
      </c>
    </row>
    <row r="430" spans="1:48" x14ac:dyDescent="0.35">
      <c r="A430" t="s">
        <v>737</v>
      </c>
      <c r="B430" t="s">
        <v>755</v>
      </c>
      <c r="C430" s="1">
        <v>44350</v>
      </c>
      <c r="D430" s="1">
        <v>44701</v>
      </c>
      <c r="E430">
        <v>1</v>
      </c>
      <c r="F430" t="s">
        <v>758</v>
      </c>
      <c r="H430" t="s">
        <v>779</v>
      </c>
      <c r="I430" t="str">
        <f>("SP 307")</f>
        <v>SP 307</v>
      </c>
      <c r="J430" t="s">
        <v>756</v>
      </c>
      <c r="L430" t="s">
        <v>780</v>
      </c>
      <c r="M430" s="1">
        <v>44265</v>
      </c>
      <c r="N430" t="s">
        <v>756</v>
      </c>
      <c r="P430" t="s">
        <v>780</v>
      </c>
      <c r="Q430" t="str">
        <f t="shared" si="29"/>
        <v>Failed</v>
      </c>
      <c r="R430" t="s">
        <v>756</v>
      </c>
      <c r="T430" t="s">
        <v>780</v>
      </c>
      <c r="U430" s="1">
        <v>44350</v>
      </c>
      <c r="V430" t="s">
        <v>756</v>
      </c>
      <c r="X430" t="s">
        <v>780</v>
      </c>
      <c r="Y430">
        <v>1</v>
      </c>
      <c r="Z430" t="s">
        <v>781</v>
      </c>
      <c r="AB430" t="s">
        <v>782</v>
      </c>
      <c r="AC430" t="str">
        <f>("Duration of emergency order is limited, Scope of emergency order is restricted")</f>
        <v>Duration of emergency order is limited, Scope of emergency order is restricted</v>
      </c>
      <c r="AD430" t="s">
        <v>758</v>
      </c>
      <c r="AF430" t="s">
        <v>779</v>
      </c>
      <c r="AG430">
        <v>1</v>
      </c>
      <c r="AH430" t="s">
        <v>758</v>
      </c>
      <c r="AJ430" t="s">
        <v>779</v>
      </c>
      <c r="AK430" t="str">
        <f>("Duration of emergency order is limited, Scope of emergency order is restricted")</f>
        <v>Duration of emergency order is limited, Scope of emergency order is restricted</v>
      </c>
      <c r="AL430" t="s">
        <v>758</v>
      </c>
      <c r="AN430" t="s">
        <v>779</v>
      </c>
      <c r="AO430">
        <v>1</v>
      </c>
      <c r="AP430" t="s">
        <v>758</v>
      </c>
      <c r="AR430" t="s">
        <v>779</v>
      </c>
      <c r="AS430" t="str">
        <f>("Duration of emergency order is limited, Scope of emergency order is restricted")</f>
        <v>Duration of emergency order is limited, Scope of emergency order is restricted</v>
      </c>
      <c r="AT430" t="s">
        <v>758</v>
      </c>
      <c r="AV430" t="s">
        <v>779</v>
      </c>
    </row>
    <row r="431" spans="1:48" x14ac:dyDescent="0.35">
      <c r="A431" t="s">
        <v>737</v>
      </c>
      <c r="B431" t="s">
        <v>748</v>
      </c>
      <c r="C431" s="1">
        <v>44355</v>
      </c>
      <c r="D431" s="1">
        <v>44701</v>
      </c>
      <c r="E431">
        <v>1</v>
      </c>
      <c r="F431" t="s">
        <v>753</v>
      </c>
      <c r="H431" t="s">
        <v>783</v>
      </c>
      <c r="I431" t="str">
        <f>("HP 726")</f>
        <v>HP 726</v>
      </c>
      <c r="J431" t="s">
        <v>749</v>
      </c>
      <c r="L431" t="s">
        <v>784</v>
      </c>
      <c r="M431" s="1">
        <v>44265</v>
      </c>
      <c r="N431" t="s">
        <v>749</v>
      </c>
      <c r="P431" t="s">
        <v>784</v>
      </c>
      <c r="Q431" t="str">
        <f t="shared" si="29"/>
        <v>Failed</v>
      </c>
      <c r="R431" t="s">
        <v>749</v>
      </c>
      <c r="T431" t="s">
        <v>784</v>
      </c>
      <c r="U431" s="1">
        <v>44355</v>
      </c>
      <c r="V431" t="s">
        <v>749</v>
      </c>
      <c r="X431" t="s">
        <v>784</v>
      </c>
      <c r="Y431">
        <v>1</v>
      </c>
      <c r="Z431" t="s">
        <v>753</v>
      </c>
      <c r="AB431" t="s">
        <v>783</v>
      </c>
      <c r="AC431"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431" t="s">
        <v>751</v>
      </c>
      <c r="AF431" t="s">
        <v>785</v>
      </c>
      <c r="AG431">
        <v>1</v>
      </c>
      <c r="AH431" t="s">
        <v>753</v>
      </c>
      <c r="AJ431" t="s">
        <v>786</v>
      </c>
      <c r="AK431" t="str">
        <f>("Duration of emergency order is limited, Scope of emergency order is restricted")</f>
        <v>Duration of emergency order is limited, Scope of emergency order is restricted</v>
      </c>
      <c r="AL431" t="s">
        <v>753</v>
      </c>
      <c r="AN431" t="s">
        <v>786</v>
      </c>
      <c r="AO431">
        <v>1</v>
      </c>
      <c r="AP431" t="s">
        <v>753</v>
      </c>
      <c r="AR431" t="s">
        <v>786</v>
      </c>
      <c r="AS431" t="str">
        <f>("Duration of emergency order is limited, Scope of emergency order is restricted")</f>
        <v>Duration of emergency order is limited, Scope of emergency order is restricted</v>
      </c>
      <c r="AT431" t="s">
        <v>753</v>
      </c>
      <c r="AV431" t="s">
        <v>786</v>
      </c>
    </row>
    <row r="432" spans="1:48" x14ac:dyDescent="0.35">
      <c r="A432" t="s">
        <v>737</v>
      </c>
      <c r="B432" t="s">
        <v>760</v>
      </c>
      <c r="C432" s="1">
        <v>44629</v>
      </c>
      <c r="D432" s="1">
        <v>44701</v>
      </c>
      <c r="E432">
        <v>1</v>
      </c>
      <c r="F432" t="s">
        <v>761</v>
      </c>
      <c r="H432" t="s">
        <v>787</v>
      </c>
      <c r="I432" t="str">
        <f>("HP 635")</f>
        <v>HP 635</v>
      </c>
      <c r="J432" t="s">
        <v>763</v>
      </c>
      <c r="L432" t="s">
        <v>788</v>
      </c>
      <c r="M432" s="1">
        <v>44265</v>
      </c>
      <c r="N432" t="s">
        <v>763</v>
      </c>
      <c r="P432" t="s">
        <v>788</v>
      </c>
      <c r="Q432" t="str">
        <f t="shared" si="29"/>
        <v>Failed</v>
      </c>
      <c r="R432" t="s">
        <v>763</v>
      </c>
      <c r="T432" t="s">
        <v>788</v>
      </c>
      <c r="U432" s="1">
        <v>44265</v>
      </c>
      <c r="V432" t="s">
        <v>763</v>
      </c>
      <c r="X432" t="s">
        <v>788</v>
      </c>
      <c r="Y432">
        <v>1</v>
      </c>
      <c r="Z432" t="s">
        <v>761</v>
      </c>
      <c r="AB432" t="s">
        <v>787</v>
      </c>
      <c r="AC432" t="str">
        <f>("Scope of emergency order is restricted")</f>
        <v>Scope of emergency order is restricted</v>
      </c>
      <c r="AD432" t="s">
        <v>761</v>
      </c>
      <c r="AF432" t="s">
        <v>787</v>
      </c>
      <c r="AG432">
        <v>1</v>
      </c>
      <c r="AH432" t="s">
        <v>761</v>
      </c>
      <c r="AJ432" t="s">
        <v>787</v>
      </c>
      <c r="AK432" t="str">
        <f>("Scope of emergency order is restricted")</f>
        <v>Scope of emergency order is restricted</v>
      </c>
      <c r="AL432" t="s">
        <v>761</v>
      </c>
      <c r="AN432" t="s">
        <v>789</v>
      </c>
      <c r="AO432">
        <v>1</v>
      </c>
      <c r="AP432" t="s">
        <v>761</v>
      </c>
      <c r="AR432" t="s">
        <v>787</v>
      </c>
      <c r="AS432" t="str">
        <f>("Scope of emergency order is restricted")</f>
        <v>Scope of emergency order is restricted</v>
      </c>
      <c r="AT432" t="s">
        <v>761</v>
      </c>
      <c r="AV432" t="s">
        <v>787</v>
      </c>
    </row>
    <row r="433" spans="1:48" x14ac:dyDescent="0.35">
      <c r="A433" t="s">
        <v>790</v>
      </c>
      <c r="B433" t="s">
        <v>48</v>
      </c>
      <c r="C433" s="1">
        <v>44197</v>
      </c>
      <c r="D433" s="1">
        <v>44216</v>
      </c>
      <c r="E433">
        <v>0</v>
      </c>
      <c r="I433" t="str">
        <f>("")</f>
        <v/>
      </c>
    </row>
    <row r="434" spans="1:48" x14ac:dyDescent="0.35">
      <c r="A434" t="s">
        <v>790</v>
      </c>
      <c r="B434" t="s">
        <v>791</v>
      </c>
      <c r="C434" s="1">
        <v>44217</v>
      </c>
      <c r="D434" s="1">
        <v>44297</v>
      </c>
      <c r="E434">
        <v>1</v>
      </c>
      <c r="F434" t="s">
        <v>792</v>
      </c>
      <c r="H434" t="s">
        <v>793</v>
      </c>
      <c r="I434" t="str">
        <f>("HB 17")</f>
        <v>HB 17</v>
      </c>
      <c r="J434" t="s">
        <v>792</v>
      </c>
      <c r="L434" t="s">
        <v>793</v>
      </c>
      <c r="M434" s="1">
        <v>44217</v>
      </c>
      <c r="N434" t="s">
        <v>792</v>
      </c>
      <c r="P434" t="s">
        <v>793</v>
      </c>
      <c r="Q434" t="str">
        <f>("Introduced")</f>
        <v>Introduced</v>
      </c>
      <c r="R434" t="s">
        <v>792</v>
      </c>
      <c r="T434" t="s">
        <v>793</v>
      </c>
      <c r="U434" s="1">
        <v>44217</v>
      </c>
      <c r="V434" t="s">
        <v>792</v>
      </c>
      <c r="X434" t="s">
        <v>793</v>
      </c>
      <c r="Y434">
        <v>1</v>
      </c>
      <c r="Z434" t="s">
        <v>792</v>
      </c>
      <c r="AB434" t="s">
        <v>793</v>
      </c>
      <c r="AC434"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434" t="s">
        <v>794</v>
      </c>
      <c r="AF434" t="s">
        <v>795</v>
      </c>
      <c r="AG434">
        <v>0</v>
      </c>
      <c r="AO434">
        <v>0</v>
      </c>
    </row>
    <row r="435" spans="1:48" x14ac:dyDescent="0.35">
      <c r="A435" t="s">
        <v>790</v>
      </c>
      <c r="B435" t="s">
        <v>796</v>
      </c>
      <c r="C435" s="1">
        <v>44225</v>
      </c>
      <c r="D435" s="1">
        <v>44297</v>
      </c>
      <c r="E435">
        <v>1</v>
      </c>
      <c r="F435" t="s">
        <v>797</v>
      </c>
      <c r="H435" t="s">
        <v>798</v>
      </c>
      <c r="I435" t="str">
        <f>("HB 835")</f>
        <v>HB 835</v>
      </c>
      <c r="J435" t="s">
        <v>799</v>
      </c>
      <c r="L435" t="s">
        <v>800</v>
      </c>
      <c r="M435" s="1">
        <v>44225</v>
      </c>
      <c r="N435" t="s">
        <v>799</v>
      </c>
      <c r="P435" t="s">
        <v>800</v>
      </c>
      <c r="Q435" t="str">
        <f>("Introduced")</f>
        <v>Introduced</v>
      </c>
      <c r="R435" t="s">
        <v>799</v>
      </c>
      <c r="T435" t="s">
        <v>800</v>
      </c>
      <c r="U435" s="1">
        <v>44225</v>
      </c>
      <c r="V435" t="s">
        <v>799</v>
      </c>
      <c r="X435" t="s">
        <v>800</v>
      </c>
      <c r="Y435">
        <v>1</v>
      </c>
      <c r="Z435" t="s">
        <v>797</v>
      </c>
      <c r="AB435" t="s">
        <v>798</v>
      </c>
      <c r="AC435" t="str">
        <f>("Issuance of emergency order is restricted, Duration of emergency order is limited, Termination by legislature")</f>
        <v>Issuance of emergency order is restricted, Duration of emergency order is limited, Termination by legislature</v>
      </c>
      <c r="AD435" t="s">
        <v>797</v>
      </c>
      <c r="AF435" t="s">
        <v>798</v>
      </c>
      <c r="AG435">
        <v>0</v>
      </c>
      <c r="AO435">
        <v>0</v>
      </c>
    </row>
    <row r="436" spans="1:48" x14ac:dyDescent="0.35">
      <c r="A436" t="s">
        <v>790</v>
      </c>
      <c r="B436" t="s">
        <v>801</v>
      </c>
      <c r="C436" s="1">
        <v>44235</v>
      </c>
      <c r="D436" s="1">
        <v>44297</v>
      </c>
      <c r="E436">
        <v>1</v>
      </c>
      <c r="F436" t="s">
        <v>802</v>
      </c>
      <c r="H436" t="s">
        <v>803</v>
      </c>
      <c r="I436" t="str">
        <f>("HB 1150")</f>
        <v>HB 1150</v>
      </c>
      <c r="J436" t="s">
        <v>804</v>
      </c>
      <c r="L436" t="s">
        <v>805</v>
      </c>
      <c r="M436" s="1">
        <v>44235</v>
      </c>
      <c r="N436" t="s">
        <v>804</v>
      </c>
      <c r="P436" t="s">
        <v>805</v>
      </c>
      <c r="Q436" t="str">
        <f>("Introduced")</f>
        <v>Introduced</v>
      </c>
      <c r="R436" t="s">
        <v>804</v>
      </c>
      <c r="T436" t="s">
        <v>805</v>
      </c>
      <c r="U436" s="1">
        <v>44235</v>
      </c>
      <c r="V436" t="s">
        <v>804</v>
      </c>
      <c r="X436" t="s">
        <v>805</v>
      </c>
      <c r="Y436">
        <v>0</v>
      </c>
      <c r="AG436">
        <v>1</v>
      </c>
      <c r="AH436" t="s">
        <v>802</v>
      </c>
      <c r="AJ436" t="s">
        <v>803</v>
      </c>
      <c r="AK436" t="str">
        <f>("Scope of emergency order is restricted")</f>
        <v>Scope of emergency order is restricted</v>
      </c>
      <c r="AL436" t="s">
        <v>802</v>
      </c>
      <c r="AM436" t="s">
        <v>806</v>
      </c>
      <c r="AN436" t="s">
        <v>803</v>
      </c>
      <c r="AO436">
        <v>0</v>
      </c>
    </row>
    <row r="437" spans="1:48" x14ac:dyDescent="0.35">
      <c r="A437" t="s">
        <v>790</v>
      </c>
      <c r="B437" t="s">
        <v>807</v>
      </c>
      <c r="C437" s="1">
        <v>44237</v>
      </c>
      <c r="D437" s="1">
        <v>44297</v>
      </c>
      <c r="E437">
        <v>1</v>
      </c>
      <c r="F437" t="s">
        <v>808</v>
      </c>
      <c r="H437" t="s">
        <v>809</v>
      </c>
      <c r="I437" t="str">
        <f>("SB 929")</f>
        <v>SB 929</v>
      </c>
      <c r="J437" t="s">
        <v>808</v>
      </c>
      <c r="L437" t="s">
        <v>809</v>
      </c>
      <c r="M437" s="1">
        <v>44237</v>
      </c>
      <c r="N437" t="s">
        <v>808</v>
      </c>
      <c r="P437" t="s">
        <v>809</v>
      </c>
      <c r="Q437" t="str">
        <f>("Introduced")</f>
        <v>Introduced</v>
      </c>
      <c r="R437" t="s">
        <v>808</v>
      </c>
      <c r="T437" t="s">
        <v>809</v>
      </c>
      <c r="U437" s="1">
        <v>44237</v>
      </c>
      <c r="V437" t="s">
        <v>808</v>
      </c>
      <c r="X437" t="s">
        <v>809</v>
      </c>
      <c r="Y437">
        <v>1</v>
      </c>
      <c r="Z437" t="s">
        <v>808</v>
      </c>
      <c r="AB437" t="s">
        <v>809</v>
      </c>
      <c r="AC437" t="str">
        <f>("Issuance of emergency order is restricted, Duration of emergency order is limited, Scope of emergency order is restricted, Termination by another entity")</f>
        <v>Issuance of emergency order is restricted, Duration of emergency order is limited, Scope of emergency order is restricted, Termination by another entity</v>
      </c>
      <c r="AD437" t="s">
        <v>808</v>
      </c>
      <c r="AF437" t="s">
        <v>809</v>
      </c>
      <c r="AG437">
        <v>0</v>
      </c>
      <c r="AO437">
        <v>0</v>
      </c>
    </row>
    <row r="438" spans="1:48" x14ac:dyDescent="0.35">
      <c r="A438" t="s">
        <v>790</v>
      </c>
      <c r="B438" t="s">
        <v>791</v>
      </c>
      <c r="C438" s="1">
        <v>44298</v>
      </c>
      <c r="D438" s="1">
        <v>44701</v>
      </c>
      <c r="E438">
        <v>1</v>
      </c>
      <c r="F438" t="s">
        <v>810</v>
      </c>
      <c r="H438" t="s">
        <v>811</v>
      </c>
      <c r="I438" t="str">
        <f>("HB 17")</f>
        <v>HB 17</v>
      </c>
      <c r="J438" t="s">
        <v>792</v>
      </c>
      <c r="L438" t="s">
        <v>812</v>
      </c>
      <c r="M438" s="1">
        <v>44217</v>
      </c>
      <c r="N438" t="s">
        <v>792</v>
      </c>
      <c r="P438" t="s">
        <v>812</v>
      </c>
      <c r="Q438" t="str">
        <f>("Failed")</f>
        <v>Failed</v>
      </c>
      <c r="R438" t="s">
        <v>792</v>
      </c>
      <c r="T438" t="s">
        <v>812</v>
      </c>
      <c r="U438" s="1">
        <v>44298</v>
      </c>
      <c r="V438" t="s">
        <v>792</v>
      </c>
      <c r="X438" t="s">
        <v>812</v>
      </c>
      <c r="Y438">
        <v>1</v>
      </c>
      <c r="Z438" t="s">
        <v>810</v>
      </c>
      <c r="AB438" t="s">
        <v>811</v>
      </c>
      <c r="AC438"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438" t="s">
        <v>813</v>
      </c>
      <c r="AF438" t="s">
        <v>814</v>
      </c>
      <c r="AG438">
        <v>0</v>
      </c>
      <c r="AO438">
        <v>0</v>
      </c>
    </row>
    <row r="439" spans="1:48" x14ac:dyDescent="0.35">
      <c r="A439" t="s">
        <v>790</v>
      </c>
      <c r="B439" t="s">
        <v>796</v>
      </c>
      <c r="C439" s="1">
        <v>44298</v>
      </c>
      <c r="D439" s="1">
        <v>44701</v>
      </c>
      <c r="E439">
        <v>1</v>
      </c>
      <c r="F439" t="s">
        <v>799</v>
      </c>
      <c r="H439" t="s">
        <v>815</v>
      </c>
      <c r="I439" t="str">
        <f>("HB 835")</f>
        <v>HB 835</v>
      </c>
      <c r="J439" t="s">
        <v>799</v>
      </c>
      <c r="L439" t="s">
        <v>815</v>
      </c>
      <c r="M439" s="1">
        <v>44225</v>
      </c>
      <c r="N439" t="s">
        <v>799</v>
      </c>
      <c r="P439" t="s">
        <v>815</v>
      </c>
      <c r="Q439" t="str">
        <f>("Failed")</f>
        <v>Failed</v>
      </c>
      <c r="R439" t="s">
        <v>799</v>
      </c>
      <c r="T439" t="s">
        <v>815</v>
      </c>
      <c r="U439" t="s">
        <v>816</v>
      </c>
      <c r="V439" t="s">
        <v>799</v>
      </c>
      <c r="X439" t="s">
        <v>815</v>
      </c>
      <c r="Y439">
        <v>1</v>
      </c>
      <c r="Z439" t="s">
        <v>799</v>
      </c>
      <c r="AB439" t="s">
        <v>815</v>
      </c>
      <c r="AC439" t="str">
        <f>("Issuance of emergency order is restricted, Duration of emergency order is limited, Termination by legislature")</f>
        <v>Issuance of emergency order is restricted, Duration of emergency order is limited, Termination by legislature</v>
      </c>
      <c r="AD439" t="s">
        <v>799</v>
      </c>
      <c r="AF439" t="s">
        <v>815</v>
      </c>
      <c r="AG439">
        <v>0</v>
      </c>
      <c r="AO439">
        <v>0</v>
      </c>
    </row>
    <row r="440" spans="1:48" x14ac:dyDescent="0.35">
      <c r="A440" t="s">
        <v>790</v>
      </c>
      <c r="B440" t="s">
        <v>801</v>
      </c>
      <c r="C440" s="1">
        <v>44298</v>
      </c>
      <c r="D440" s="1">
        <v>44701</v>
      </c>
      <c r="E440">
        <v>1</v>
      </c>
      <c r="F440" t="s">
        <v>802</v>
      </c>
      <c r="H440" t="s">
        <v>817</v>
      </c>
      <c r="I440" t="str">
        <f>("HB 1150")</f>
        <v>HB 1150</v>
      </c>
      <c r="J440" t="s">
        <v>804</v>
      </c>
      <c r="L440" t="s">
        <v>818</v>
      </c>
      <c r="M440" s="1">
        <v>44235</v>
      </c>
      <c r="N440" t="s">
        <v>804</v>
      </c>
      <c r="P440" t="s">
        <v>818</v>
      </c>
      <c r="Q440" t="str">
        <f>("Failed")</f>
        <v>Failed</v>
      </c>
      <c r="R440" t="s">
        <v>804</v>
      </c>
      <c r="T440" t="s">
        <v>818</v>
      </c>
      <c r="U440" s="1">
        <v>44298</v>
      </c>
      <c r="V440" t="s">
        <v>804</v>
      </c>
      <c r="X440" t="s">
        <v>818</v>
      </c>
      <c r="Y440">
        <v>0</v>
      </c>
      <c r="AG440">
        <v>1</v>
      </c>
      <c r="AH440" t="s">
        <v>802</v>
      </c>
      <c r="AJ440" t="s">
        <v>817</v>
      </c>
      <c r="AK440" t="str">
        <f>("Scope of emergency order is restricted")</f>
        <v>Scope of emergency order is restricted</v>
      </c>
      <c r="AL440" t="s">
        <v>802</v>
      </c>
      <c r="AM440" t="s">
        <v>806</v>
      </c>
      <c r="AN440" t="s">
        <v>817</v>
      </c>
      <c r="AO440">
        <v>0</v>
      </c>
    </row>
    <row r="441" spans="1:48" x14ac:dyDescent="0.35">
      <c r="A441" t="s">
        <v>790</v>
      </c>
      <c r="B441" t="s">
        <v>807</v>
      </c>
      <c r="C441" s="1">
        <v>44298</v>
      </c>
      <c r="D441" s="1">
        <v>44701</v>
      </c>
      <c r="E441">
        <v>1</v>
      </c>
      <c r="F441" t="s">
        <v>808</v>
      </c>
      <c r="H441" t="s">
        <v>809</v>
      </c>
      <c r="I441" t="str">
        <f>("SB 929")</f>
        <v>SB 929</v>
      </c>
      <c r="J441" t="s">
        <v>808</v>
      </c>
      <c r="L441" t="s">
        <v>819</v>
      </c>
      <c r="M441" s="1">
        <v>44237</v>
      </c>
      <c r="N441" t="s">
        <v>808</v>
      </c>
      <c r="P441" t="s">
        <v>819</v>
      </c>
      <c r="Q441" t="str">
        <f>("Failed")</f>
        <v>Failed</v>
      </c>
      <c r="R441" t="s">
        <v>808</v>
      </c>
      <c r="T441" t="s">
        <v>819</v>
      </c>
      <c r="U441" s="1">
        <v>44298</v>
      </c>
      <c r="V441" t="s">
        <v>808</v>
      </c>
      <c r="X441" t="s">
        <v>819</v>
      </c>
      <c r="Y441">
        <v>1</v>
      </c>
      <c r="Z441" t="s">
        <v>808</v>
      </c>
      <c r="AB441" t="s">
        <v>809</v>
      </c>
      <c r="AC441" t="str">
        <f>("Issuance of emergency order is restricted, Duration of emergency order is limited, Scope of emergency order is restricted, Termination by another entity")</f>
        <v>Issuance of emergency order is restricted, Duration of emergency order is limited, Scope of emergency order is restricted, Termination by another entity</v>
      </c>
      <c r="AD441" t="s">
        <v>820</v>
      </c>
      <c r="AF441" t="s">
        <v>821</v>
      </c>
      <c r="AG441">
        <v>0</v>
      </c>
      <c r="AO441">
        <v>0</v>
      </c>
    </row>
    <row r="442" spans="1:48" x14ac:dyDescent="0.35">
      <c r="A442" t="s">
        <v>790</v>
      </c>
      <c r="B442" t="s">
        <v>733</v>
      </c>
      <c r="C442" s="1">
        <v>44592</v>
      </c>
      <c r="D442" s="1">
        <v>44661</v>
      </c>
      <c r="E442">
        <v>1</v>
      </c>
      <c r="F442" t="s">
        <v>822</v>
      </c>
      <c r="H442" t="s">
        <v>823</v>
      </c>
      <c r="I442" t="str">
        <f>("HB 701")</f>
        <v>HB 701</v>
      </c>
      <c r="J442" t="s">
        <v>822</v>
      </c>
      <c r="L442" t="s">
        <v>823</v>
      </c>
      <c r="M442" s="1">
        <v>44592</v>
      </c>
      <c r="N442" t="s">
        <v>822</v>
      </c>
      <c r="P442" t="s">
        <v>823</v>
      </c>
      <c r="Q442" t="str">
        <f t="shared" ref="Q442:Q447" si="30">("Introduced")</f>
        <v>Introduced</v>
      </c>
      <c r="R442" t="s">
        <v>822</v>
      </c>
      <c r="T442" t="s">
        <v>823</v>
      </c>
      <c r="U442" s="1">
        <v>44592</v>
      </c>
      <c r="V442" t="s">
        <v>822</v>
      </c>
      <c r="X442" t="s">
        <v>823</v>
      </c>
      <c r="Y442">
        <v>1</v>
      </c>
      <c r="Z442" t="s">
        <v>822</v>
      </c>
      <c r="AB442" t="s">
        <v>823</v>
      </c>
      <c r="AC442" t="str">
        <f>("Issuance of emergency order is restricted, Duration of emergency order is limited")</f>
        <v>Issuance of emergency order is restricted, Duration of emergency order is limited</v>
      </c>
      <c r="AD442" t="s">
        <v>822</v>
      </c>
      <c r="AF442" t="s">
        <v>823</v>
      </c>
      <c r="AG442">
        <v>1</v>
      </c>
      <c r="AH442" t="s">
        <v>822</v>
      </c>
      <c r="AJ442" t="s">
        <v>823</v>
      </c>
      <c r="AK442" t="str">
        <f>("Issuance of emergency order is restricted, Duration of emergency order is limited")</f>
        <v>Issuance of emergency order is restricted, Duration of emergency order is limited</v>
      </c>
      <c r="AL442" t="s">
        <v>822</v>
      </c>
      <c r="AN442" t="s">
        <v>823</v>
      </c>
      <c r="AO442">
        <v>0</v>
      </c>
    </row>
    <row r="443" spans="1:48" x14ac:dyDescent="0.35">
      <c r="A443" t="s">
        <v>790</v>
      </c>
      <c r="B443" t="s">
        <v>824</v>
      </c>
      <c r="C443" s="1">
        <v>44592</v>
      </c>
      <c r="D443" s="1">
        <v>44661</v>
      </c>
      <c r="E443">
        <v>1</v>
      </c>
      <c r="F443" t="s">
        <v>825</v>
      </c>
      <c r="H443" t="s">
        <v>826</v>
      </c>
      <c r="I443" t="str">
        <f>("HB 575")</f>
        <v>HB 575</v>
      </c>
      <c r="J443" t="s">
        <v>827</v>
      </c>
      <c r="L443" t="s">
        <v>828</v>
      </c>
      <c r="M443" s="1">
        <v>44592</v>
      </c>
      <c r="N443" t="s">
        <v>827</v>
      </c>
      <c r="P443" t="s">
        <v>828</v>
      </c>
      <c r="Q443" t="str">
        <f t="shared" si="30"/>
        <v>Introduced</v>
      </c>
      <c r="R443" t="s">
        <v>827</v>
      </c>
      <c r="T443" t="s">
        <v>828</v>
      </c>
      <c r="U443" s="1">
        <v>44592</v>
      </c>
      <c r="V443" t="s">
        <v>827</v>
      </c>
      <c r="X443" t="s">
        <v>828</v>
      </c>
      <c r="Y443">
        <v>1</v>
      </c>
      <c r="Z443" t="s">
        <v>825</v>
      </c>
      <c r="AB443" t="s">
        <v>826</v>
      </c>
      <c r="AC443"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443" t="s">
        <v>825</v>
      </c>
      <c r="AF443" t="s">
        <v>826</v>
      </c>
      <c r="AG443">
        <v>0</v>
      </c>
      <c r="AO443">
        <v>0</v>
      </c>
    </row>
    <row r="444" spans="1:48" x14ac:dyDescent="0.35">
      <c r="A444" t="s">
        <v>790</v>
      </c>
      <c r="B444" t="s">
        <v>829</v>
      </c>
      <c r="C444" s="1">
        <v>44595</v>
      </c>
      <c r="D444" s="1">
        <v>44662</v>
      </c>
      <c r="E444">
        <v>1</v>
      </c>
      <c r="F444" t="s">
        <v>830</v>
      </c>
      <c r="G444" t="s">
        <v>831</v>
      </c>
      <c r="H444" t="s">
        <v>832</v>
      </c>
      <c r="I444" t="str">
        <f>("House Bill 760")</f>
        <v>House Bill 760</v>
      </c>
      <c r="J444" t="s">
        <v>830</v>
      </c>
      <c r="L444" t="s">
        <v>832</v>
      </c>
      <c r="M444" s="1">
        <v>44595</v>
      </c>
      <c r="N444" t="s">
        <v>830</v>
      </c>
      <c r="P444" t="s">
        <v>832</v>
      </c>
      <c r="Q444" t="str">
        <f t="shared" si="30"/>
        <v>Introduced</v>
      </c>
      <c r="R444" t="s">
        <v>830</v>
      </c>
      <c r="T444" t="s">
        <v>832</v>
      </c>
      <c r="U444" s="1">
        <v>44595</v>
      </c>
      <c r="V444" t="s">
        <v>830</v>
      </c>
      <c r="X444" t="s">
        <v>832</v>
      </c>
      <c r="Y444">
        <v>1</v>
      </c>
      <c r="Z444" t="s">
        <v>830</v>
      </c>
      <c r="AB444" t="s">
        <v>832</v>
      </c>
      <c r="AC444" t="str">
        <f>("Duration of emergency order is limited")</f>
        <v>Duration of emergency order is limited</v>
      </c>
      <c r="AD444" t="s">
        <v>830</v>
      </c>
      <c r="AF444" t="s">
        <v>832</v>
      </c>
      <c r="AG444">
        <v>0</v>
      </c>
      <c r="AO444">
        <v>0</v>
      </c>
    </row>
    <row r="445" spans="1:48" x14ac:dyDescent="0.35">
      <c r="A445" t="s">
        <v>790</v>
      </c>
      <c r="B445" t="s">
        <v>833</v>
      </c>
      <c r="C445" s="1">
        <v>44603</v>
      </c>
      <c r="D445" s="1">
        <v>44662</v>
      </c>
      <c r="E445">
        <v>1</v>
      </c>
      <c r="F445" t="s">
        <v>834</v>
      </c>
      <c r="G445" t="s">
        <v>835</v>
      </c>
      <c r="H445" t="s">
        <v>836</v>
      </c>
      <c r="I445" t="str">
        <f>("House Bill 1267")</f>
        <v>House Bill 1267</v>
      </c>
      <c r="J445" t="s">
        <v>834</v>
      </c>
      <c r="L445" t="s">
        <v>836</v>
      </c>
      <c r="M445" s="1">
        <v>44603</v>
      </c>
      <c r="N445" t="s">
        <v>834</v>
      </c>
      <c r="P445" t="s">
        <v>836</v>
      </c>
      <c r="Q445" t="str">
        <f t="shared" si="30"/>
        <v>Introduced</v>
      </c>
      <c r="R445" t="s">
        <v>834</v>
      </c>
      <c r="T445" t="s">
        <v>836</v>
      </c>
      <c r="U445" s="1">
        <v>44606</v>
      </c>
      <c r="V445" t="s">
        <v>834</v>
      </c>
      <c r="X445" t="s">
        <v>836</v>
      </c>
      <c r="Y445">
        <v>1</v>
      </c>
      <c r="Z445" t="s">
        <v>834</v>
      </c>
      <c r="AB445" t="s">
        <v>836</v>
      </c>
      <c r="AC445" t="str">
        <f>("Scope of emergency order is restricted")</f>
        <v>Scope of emergency order is restricted</v>
      </c>
      <c r="AD445" t="s">
        <v>834</v>
      </c>
      <c r="AF445" t="s">
        <v>836</v>
      </c>
      <c r="AG445">
        <v>1</v>
      </c>
      <c r="AH445" t="s">
        <v>834</v>
      </c>
      <c r="AJ445" t="s">
        <v>836</v>
      </c>
      <c r="AK445" t="str">
        <f>("Scope of emergency order is restricted")</f>
        <v>Scope of emergency order is restricted</v>
      </c>
      <c r="AL445" t="s">
        <v>834</v>
      </c>
      <c r="AN445" t="s">
        <v>836</v>
      </c>
      <c r="AO445">
        <v>1</v>
      </c>
      <c r="AP445" t="s">
        <v>834</v>
      </c>
      <c r="AR445" t="s">
        <v>836</v>
      </c>
      <c r="AS445" t="str">
        <f>("Scope of emergency order is restricted")</f>
        <v>Scope of emergency order is restricted</v>
      </c>
      <c r="AT445" t="s">
        <v>834</v>
      </c>
      <c r="AV445" t="s">
        <v>836</v>
      </c>
    </row>
    <row r="446" spans="1:48" x14ac:dyDescent="0.35">
      <c r="A446" t="s">
        <v>790</v>
      </c>
      <c r="B446" t="s">
        <v>837</v>
      </c>
      <c r="C446" s="1">
        <v>44603</v>
      </c>
      <c r="D446" s="1">
        <v>44661</v>
      </c>
      <c r="E446">
        <v>1</v>
      </c>
      <c r="F446" t="s">
        <v>837</v>
      </c>
      <c r="G446" t="s">
        <v>838</v>
      </c>
      <c r="H446" t="s">
        <v>839</v>
      </c>
      <c r="I446" t="str">
        <f>("HB 1371")</f>
        <v>HB 1371</v>
      </c>
      <c r="J446" t="s">
        <v>837</v>
      </c>
      <c r="L446" t="s">
        <v>839</v>
      </c>
      <c r="M446" s="1">
        <v>44603</v>
      </c>
      <c r="N446" t="s">
        <v>837</v>
      </c>
      <c r="P446" t="s">
        <v>839</v>
      </c>
      <c r="Q446" t="str">
        <f t="shared" si="30"/>
        <v>Introduced</v>
      </c>
      <c r="R446" t="s">
        <v>837</v>
      </c>
      <c r="T446" t="s">
        <v>839</v>
      </c>
      <c r="U446" s="1">
        <v>44606</v>
      </c>
      <c r="V446" t="s">
        <v>837</v>
      </c>
      <c r="X446" t="s">
        <v>839</v>
      </c>
      <c r="Y446">
        <v>1</v>
      </c>
      <c r="Z446" t="s">
        <v>837</v>
      </c>
      <c r="AB446" t="s">
        <v>839</v>
      </c>
      <c r="AC446" t="str">
        <f>("Scope of emergency order is restricted")</f>
        <v>Scope of emergency order is restricted</v>
      </c>
      <c r="AD446" t="s">
        <v>837</v>
      </c>
      <c r="AF446" t="s">
        <v>839</v>
      </c>
      <c r="AG446">
        <v>0</v>
      </c>
      <c r="AO446">
        <v>0</v>
      </c>
    </row>
    <row r="447" spans="1:48" x14ac:dyDescent="0.35">
      <c r="A447" t="s">
        <v>790</v>
      </c>
      <c r="B447" t="s">
        <v>840</v>
      </c>
      <c r="C447" s="1">
        <v>44604</v>
      </c>
      <c r="D447" s="1">
        <v>44661</v>
      </c>
      <c r="E447">
        <v>1</v>
      </c>
      <c r="F447" t="s">
        <v>841</v>
      </c>
      <c r="G447" t="s">
        <v>842</v>
      </c>
      <c r="H447" t="s">
        <v>843</v>
      </c>
      <c r="I447" t="str">
        <f>("SB 935")</f>
        <v>SB 935</v>
      </c>
      <c r="J447" t="s">
        <v>841</v>
      </c>
      <c r="L447" t="s">
        <v>843</v>
      </c>
      <c r="M447" s="1">
        <v>44604</v>
      </c>
      <c r="N447" t="s">
        <v>841</v>
      </c>
      <c r="P447" t="s">
        <v>843</v>
      </c>
      <c r="Q447" t="str">
        <f t="shared" si="30"/>
        <v>Introduced</v>
      </c>
      <c r="R447" t="s">
        <v>841</v>
      </c>
      <c r="T447" t="s">
        <v>843</v>
      </c>
      <c r="U447" s="1">
        <v>44604</v>
      </c>
      <c r="V447" t="s">
        <v>841</v>
      </c>
      <c r="X447" t="s">
        <v>843</v>
      </c>
      <c r="Y447">
        <v>1</v>
      </c>
      <c r="Z447" t="s">
        <v>841</v>
      </c>
      <c r="AB447" t="s">
        <v>843</v>
      </c>
      <c r="AC447" t="str">
        <f>("Duration of emergency order is limited")</f>
        <v>Duration of emergency order is limited</v>
      </c>
      <c r="AD447" t="s">
        <v>841</v>
      </c>
      <c r="AF447" t="s">
        <v>843</v>
      </c>
      <c r="AG447">
        <v>0</v>
      </c>
      <c r="AO447">
        <v>0</v>
      </c>
    </row>
    <row r="448" spans="1:48" x14ac:dyDescent="0.35">
      <c r="A448" t="s">
        <v>790</v>
      </c>
      <c r="B448" t="s">
        <v>733</v>
      </c>
      <c r="C448" s="1">
        <v>44662</v>
      </c>
      <c r="D448" s="1">
        <v>44701</v>
      </c>
      <c r="E448">
        <v>1</v>
      </c>
      <c r="F448" t="s">
        <v>822</v>
      </c>
      <c r="H448" t="s">
        <v>844</v>
      </c>
      <c r="I448" t="str">
        <f>("HB 701")</f>
        <v>HB 701</v>
      </c>
      <c r="J448" t="s">
        <v>822</v>
      </c>
      <c r="L448" t="s">
        <v>844</v>
      </c>
      <c r="M448" s="1">
        <v>44592</v>
      </c>
      <c r="N448" t="s">
        <v>822</v>
      </c>
      <c r="P448" t="s">
        <v>844</v>
      </c>
      <c r="Q448" t="str">
        <f t="shared" ref="Q448:Q453" si="31">("Failed")</f>
        <v>Failed</v>
      </c>
      <c r="R448" t="s">
        <v>822</v>
      </c>
      <c r="T448" t="s">
        <v>844</v>
      </c>
      <c r="U448" s="1">
        <v>44662</v>
      </c>
      <c r="V448" t="s">
        <v>822</v>
      </c>
      <c r="X448" t="s">
        <v>844</v>
      </c>
      <c r="Y448">
        <v>1</v>
      </c>
      <c r="Z448" t="s">
        <v>822</v>
      </c>
      <c r="AB448" t="s">
        <v>844</v>
      </c>
      <c r="AC448" t="str">
        <f>("Issuance of emergency order is restricted, Duration of emergency order is limited")</f>
        <v>Issuance of emergency order is restricted, Duration of emergency order is limited</v>
      </c>
      <c r="AD448" t="s">
        <v>845</v>
      </c>
      <c r="AF448" t="s">
        <v>846</v>
      </c>
      <c r="AG448">
        <v>1</v>
      </c>
      <c r="AH448" t="s">
        <v>822</v>
      </c>
      <c r="AJ448" t="s">
        <v>844</v>
      </c>
      <c r="AK448" t="str">
        <f>("Issuance of emergency order is restricted, Duration of emergency order is limited")</f>
        <v>Issuance of emergency order is restricted, Duration of emergency order is limited</v>
      </c>
      <c r="AL448" t="s">
        <v>845</v>
      </c>
      <c r="AN448" t="s">
        <v>846</v>
      </c>
      <c r="AO448">
        <v>0</v>
      </c>
    </row>
    <row r="449" spans="1:48" x14ac:dyDescent="0.35">
      <c r="A449" t="s">
        <v>790</v>
      </c>
      <c r="B449" t="s">
        <v>824</v>
      </c>
      <c r="C449" s="1">
        <v>44662</v>
      </c>
      <c r="D449" s="1">
        <v>44701</v>
      </c>
      <c r="E449">
        <v>1</v>
      </c>
      <c r="F449" t="s">
        <v>827</v>
      </c>
      <c r="H449" t="s">
        <v>847</v>
      </c>
      <c r="I449" t="str">
        <f>("HB 575")</f>
        <v>HB 575</v>
      </c>
      <c r="J449" t="s">
        <v>827</v>
      </c>
      <c r="L449" t="s">
        <v>847</v>
      </c>
      <c r="M449" s="1">
        <v>44592</v>
      </c>
      <c r="N449" t="s">
        <v>827</v>
      </c>
      <c r="P449" t="s">
        <v>847</v>
      </c>
      <c r="Q449" t="str">
        <f t="shared" si="31"/>
        <v>Failed</v>
      </c>
      <c r="R449" t="s">
        <v>827</v>
      </c>
      <c r="T449" t="s">
        <v>847</v>
      </c>
      <c r="U449" s="1">
        <v>44662</v>
      </c>
      <c r="V449" t="s">
        <v>827</v>
      </c>
      <c r="X449" t="s">
        <v>847</v>
      </c>
      <c r="Y449">
        <v>1</v>
      </c>
      <c r="Z449" t="s">
        <v>827</v>
      </c>
      <c r="AB449" t="s">
        <v>847</v>
      </c>
      <c r="AC449"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449" t="s">
        <v>827</v>
      </c>
      <c r="AF449" t="s">
        <v>847</v>
      </c>
      <c r="AG449">
        <v>0</v>
      </c>
      <c r="AO449">
        <v>0</v>
      </c>
    </row>
    <row r="450" spans="1:48" x14ac:dyDescent="0.35">
      <c r="A450" t="s">
        <v>790</v>
      </c>
      <c r="B450" t="s">
        <v>840</v>
      </c>
      <c r="C450" s="1">
        <v>44662</v>
      </c>
      <c r="D450" s="1">
        <v>44701</v>
      </c>
      <c r="E450">
        <v>1</v>
      </c>
      <c r="F450" t="s">
        <v>841</v>
      </c>
      <c r="G450" t="s">
        <v>842</v>
      </c>
      <c r="H450" t="s">
        <v>843</v>
      </c>
      <c r="I450" t="str">
        <f>("SB 935")</f>
        <v>SB 935</v>
      </c>
      <c r="J450" t="s">
        <v>841</v>
      </c>
      <c r="L450" t="s">
        <v>843</v>
      </c>
      <c r="M450" s="1">
        <v>44604</v>
      </c>
      <c r="N450" t="s">
        <v>841</v>
      </c>
      <c r="P450" t="s">
        <v>843</v>
      </c>
      <c r="Q450" t="str">
        <f t="shared" si="31"/>
        <v>Failed</v>
      </c>
      <c r="R450" t="s">
        <v>841</v>
      </c>
      <c r="T450" t="s">
        <v>843</v>
      </c>
      <c r="U450" s="1">
        <v>44604</v>
      </c>
      <c r="V450" t="s">
        <v>841</v>
      </c>
      <c r="X450" t="s">
        <v>843</v>
      </c>
      <c r="Y450">
        <v>1</v>
      </c>
      <c r="Z450" t="s">
        <v>841</v>
      </c>
      <c r="AB450" t="s">
        <v>843</v>
      </c>
      <c r="AC450" t="str">
        <f>("Duration of emergency order is limited")</f>
        <v>Duration of emergency order is limited</v>
      </c>
      <c r="AD450" t="s">
        <v>841</v>
      </c>
      <c r="AF450" t="s">
        <v>843</v>
      </c>
      <c r="AG450">
        <v>0</v>
      </c>
      <c r="AO450">
        <v>0</v>
      </c>
    </row>
    <row r="451" spans="1:48" x14ac:dyDescent="0.35">
      <c r="A451" t="s">
        <v>790</v>
      </c>
      <c r="B451" t="s">
        <v>837</v>
      </c>
      <c r="C451" s="1">
        <v>44662</v>
      </c>
      <c r="D451" s="1">
        <v>44701</v>
      </c>
      <c r="E451">
        <v>1</v>
      </c>
      <c r="F451" t="s">
        <v>837</v>
      </c>
      <c r="G451" t="s">
        <v>838</v>
      </c>
      <c r="H451" t="s">
        <v>848</v>
      </c>
      <c r="I451" t="str">
        <f>("HB 1371")</f>
        <v>HB 1371</v>
      </c>
      <c r="J451" t="s">
        <v>837</v>
      </c>
      <c r="L451" t="s">
        <v>848</v>
      </c>
      <c r="M451" s="1">
        <v>44603</v>
      </c>
      <c r="N451" t="s">
        <v>837</v>
      </c>
      <c r="P451" t="s">
        <v>848</v>
      </c>
      <c r="Q451" t="str">
        <f t="shared" si="31"/>
        <v>Failed</v>
      </c>
      <c r="R451" t="s">
        <v>837</v>
      </c>
      <c r="T451" t="s">
        <v>848</v>
      </c>
      <c r="U451" s="1">
        <v>44606</v>
      </c>
      <c r="V451" t="s">
        <v>837</v>
      </c>
      <c r="X451" t="s">
        <v>848</v>
      </c>
      <c r="Y451">
        <v>1</v>
      </c>
      <c r="Z451" t="s">
        <v>837</v>
      </c>
      <c r="AB451" t="s">
        <v>848</v>
      </c>
      <c r="AC451" t="str">
        <f>("Scope of emergency order is restricted")</f>
        <v>Scope of emergency order is restricted</v>
      </c>
      <c r="AD451" t="s">
        <v>837</v>
      </c>
      <c r="AF451" t="s">
        <v>848</v>
      </c>
      <c r="AG451">
        <v>0</v>
      </c>
      <c r="AO451">
        <v>0</v>
      </c>
    </row>
    <row r="452" spans="1:48" x14ac:dyDescent="0.35">
      <c r="A452" t="s">
        <v>790</v>
      </c>
      <c r="B452" t="s">
        <v>829</v>
      </c>
      <c r="C452" s="1">
        <v>44663</v>
      </c>
      <c r="D452" s="1">
        <v>44701</v>
      </c>
      <c r="E452">
        <v>1</v>
      </c>
      <c r="F452" t="s">
        <v>830</v>
      </c>
      <c r="G452" t="s">
        <v>831</v>
      </c>
      <c r="H452" t="s">
        <v>832</v>
      </c>
      <c r="I452" t="str">
        <f>("House Bill 760")</f>
        <v>House Bill 760</v>
      </c>
      <c r="J452" t="s">
        <v>830</v>
      </c>
      <c r="L452" t="s">
        <v>832</v>
      </c>
      <c r="M452" s="1">
        <v>44595</v>
      </c>
      <c r="N452" t="s">
        <v>830</v>
      </c>
      <c r="P452" t="s">
        <v>832</v>
      </c>
      <c r="Q452" t="str">
        <f t="shared" si="31"/>
        <v>Failed</v>
      </c>
      <c r="R452" t="s">
        <v>830</v>
      </c>
      <c r="T452" t="s">
        <v>832</v>
      </c>
      <c r="U452" s="1">
        <v>44595</v>
      </c>
      <c r="V452" t="s">
        <v>830</v>
      </c>
      <c r="X452" t="s">
        <v>832</v>
      </c>
      <c r="Y452">
        <v>1</v>
      </c>
      <c r="Z452" t="s">
        <v>830</v>
      </c>
      <c r="AB452" t="s">
        <v>832</v>
      </c>
      <c r="AC452" t="str">
        <f>("Duration of emergency order is limited")</f>
        <v>Duration of emergency order is limited</v>
      </c>
      <c r="AD452" t="s">
        <v>830</v>
      </c>
      <c r="AF452" t="s">
        <v>832</v>
      </c>
      <c r="AG452">
        <v>0</v>
      </c>
      <c r="AO452">
        <v>0</v>
      </c>
    </row>
    <row r="453" spans="1:48" x14ac:dyDescent="0.35">
      <c r="A453" t="s">
        <v>790</v>
      </c>
      <c r="B453" t="s">
        <v>833</v>
      </c>
      <c r="C453" s="1">
        <v>44663</v>
      </c>
      <c r="D453" s="1">
        <v>44701</v>
      </c>
      <c r="E453">
        <v>1</v>
      </c>
      <c r="F453" t="s">
        <v>834</v>
      </c>
      <c r="G453" t="s">
        <v>835</v>
      </c>
      <c r="H453" t="s">
        <v>836</v>
      </c>
      <c r="I453" t="str">
        <f>("House Bill 1267")</f>
        <v>House Bill 1267</v>
      </c>
      <c r="J453" t="s">
        <v>834</v>
      </c>
      <c r="L453" t="s">
        <v>836</v>
      </c>
      <c r="M453" s="1">
        <v>44603</v>
      </c>
      <c r="N453" t="s">
        <v>834</v>
      </c>
      <c r="P453" t="s">
        <v>836</v>
      </c>
      <c r="Q453" t="str">
        <f t="shared" si="31"/>
        <v>Failed</v>
      </c>
      <c r="R453" t="s">
        <v>834</v>
      </c>
      <c r="T453" t="s">
        <v>836</v>
      </c>
      <c r="U453" s="1">
        <v>44606</v>
      </c>
      <c r="V453" t="s">
        <v>834</v>
      </c>
      <c r="X453" t="s">
        <v>836</v>
      </c>
      <c r="Y453">
        <v>1</v>
      </c>
      <c r="Z453" t="s">
        <v>834</v>
      </c>
      <c r="AB453" t="s">
        <v>836</v>
      </c>
      <c r="AC453" t="str">
        <f>("Scope of emergency order is restricted")</f>
        <v>Scope of emergency order is restricted</v>
      </c>
      <c r="AD453" t="s">
        <v>834</v>
      </c>
      <c r="AF453" t="s">
        <v>836</v>
      </c>
      <c r="AG453">
        <v>1</v>
      </c>
      <c r="AH453" t="s">
        <v>834</v>
      </c>
      <c r="AJ453" t="s">
        <v>836</v>
      </c>
      <c r="AK453" t="str">
        <f>("Scope of emergency order is restricted")</f>
        <v>Scope of emergency order is restricted</v>
      </c>
      <c r="AL453" t="s">
        <v>834</v>
      </c>
      <c r="AN453" t="s">
        <v>836</v>
      </c>
      <c r="AO453">
        <v>1</v>
      </c>
      <c r="AP453" t="s">
        <v>834</v>
      </c>
      <c r="AR453" t="s">
        <v>836</v>
      </c>
      <c r="AS453" t="str">
        <f>("Scope of emergency order is restricted")</f>
        <v>Scope of emergency order is restricted</v>
      </c>
      <c r="AT453" t="s">
        <v>834</v>
      </c>
      <c r="AV453" t="s">
        <v>836</v>
      </c>
    </row>
    <row r="454" spans="1:48" x14ac:dyDescent="0.35">
      <c r="A454" t="s">
        <v>849</v>
      </c>
      <c r="B454" t="s">
        <v>48</v>
      </c>
      <c r="C454" s="1">
        <v>44197</v>
      </c>
      <c r="D454" s="1">
        <v>44242</v>
      </c>
      <c r="E454">
        <v>0</v>
      </c>
      <c r="I454" t="str">
        <f>("")</f>
        <v/>
      </c>
    </row>
    <row r="455" spans="1:48" x14ac:dyDescent="0.35">
      <c r="A455" t="s">
        <v>849</v>
      </c>
      <c r="B455" t="s">
        <v>850</v>
      </c>
      <c r="C455" s="1">
        <v>44243</v>
      </c>
      <c r="D455" s="1">
        <v>44701</v>
      </c>
      <c r="E455">
        <v>1</v>
      </c>
      <c r="F455" t="s">
        <v>851</v>
      </c>
      <c r="H455" t="s">
        <v>852</v>
      </c>
      <c r="I455" t="str">
        <f>("H 2424")</f>
        <v>H 2424</v>
      </c>
      <c r="M455" s="1">
        <v>44243</v>
      </c>
      <c r="Q455" t="str">
        <f t="shared" ref="Q455:Q461" si="32">("Introduced")</f>
        <v>Introduced</v>
      </c>
      <c r="U455" s="1">
        <v>44608</v>
      </c>
      <c r="Y455">
        <v>1</v>
      </c>
      <c r="Z455" t="s">
        <v>851</v>
      </c>
      <c r="AB455" t="s">
        <v>852</v>
      </c>
      <c r="AC455"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455" t="s">
        <v>851</v>
      </c>
      <c r="AF455" t="s">
        <v>852</v>
      </c>
      <c r="AG455">
        <v>1</v>
      </c>
      <c r="AH455" t="s">
        <v>853</v>
      </c>
      <c r="AJ455" t="s">
        <v>854</v>
      </c>
      <c r="AK455" t="str">
        <f>("Issuance of emergency order is restricted, Termination by legislature")</f>
        <v>Issuance of emergency order is restricted, Termination by legislature</v>
      </c>
      <c r="AL455" t="s">
        <v>855</v>
      </c>
      <c r="AN455" t="s">
        <v>856</v>
      </c>
      <c r="AO455">
        <v>0</v>
      </c>
    </row>
    <row r="456" spans="1:48" x14ac:dyDescent="0.35">
      <c r="A456" t="s">
        <v>849</v>
      </c>
      <c r="B456" t="s">
        <v>857</v>
      </c>
      <c r="C456" s="1">
        <v>44245</v>
      </c>
      <c r="D456" s="1">
        <v>44701</v>
      </c>
      <c r="E456">
        <v>1</v>
      </c>
      <c r="F456" t="s">
        <v>858</v>
      </c>
      <c r="H456" t="s">
        <v>859</v>
      </c>
      <c r="I456" t="str">
        <f>("H 478")</f>
        <v>H 478</v>
      </c>
      <c r="M456" s="1">
        <v>44610</v>
      </c>
      <c r="Q456" t="str">
        <f t="shared" si="32"/>
        <v>Introduced</v>
      </c>
      <c r="U456" s="1">
        <v>44245</v>
      </c>
      <c r="Y456">
        <v>1</v>
      </c>
      <c r="Z456" t="s">
        <v>858</v>
      </c>
      <c r="AB456" t="s">
        <v>859</v>
      </c>
      <c r="AC456" t="str">
        <f>("Duration of emergency order is limited, Termination by legislature")</f>
        <v>Duration of emergency order is limited, Termination by legislature</v>
      </c>
      <c r="AD456" t="s">
        <v>858</v>
      </c>
      <c r="AF456" t="s">
        <v>859</v>
      </c>
      <c r="AG456">
        <v>0</v>
      </c>
      <c r="AO456">
        <v>0</v>
      </c>
    </row>
    <row r="457" spans="1:48" x14ac:dyDescent="0.35">
      <c r="A457" t="s">
        <v>849</v>
      </c>
      <c r="B457" t="s">
        <v>860</v>
      </c>
      <c r="C457" s="1">
        <v>44284</v>
      </c>
      <c r="D457" s="1">
        <v>44701</v>
      </c>
      <c r="E457">
        <v>1</v>
      </c>
      <c r="F457" t="s">
        <v>860</v>
      </c>
      <c r="H457" t="s">
        <v>861</v>
      </c>
      <c r="I457" t="str">
        <f>("S 249")</f>
        <v>S 249</v>
      </c>
      <c r="J457" t="s">
        <v>860</v>
      </c>
      <c r="L457" t="s">
        <v>861</v>
      </c>
      <c r="M457" s="1">
        <v>44284</v>
      </c>
      <c r="N457" t="s">
        <v>860</v>
      </c>
      <c r="P457" t="s">
        <v>861</v>
      </c>
      <c r="Q457" t="str">
        <f t="shared" si="32"/>
        <v>Introduced</v>
      </c>
      <c r="R457" t="s">
        <v>860</v>
      </c>
      <c r="T457" t="s">
        <v>861</v>
      </c>
      <c r="U457" s="1">
        <v>44399</v>
      </c>
      <c r="V457" t="s">
        <v>860</v>
      </c>
      <c r="X457" t="s">
        <v>861</v>
      </c>
      <c r="Y457">
        <v>1</v>
      </c>
      <c r="Z457" t="s">
        <v>860</v>
      </c>
      <c r="AB457" t="s">
        <v>861</v>
      </c>
      <c r="AC457" t="str">
        <f>("Duration of emergency order is limited")</f>
        <v>Duration of emergency order is limited</v>
      </c>
      <c r="AD457" t="s">
        <v>860</v>
      </c>
      <c r="AF457" t="s">
        <v>861</v>
      </c>
      <c r="AG457">
        <v>0</v>
      </c>
      <c r="AO457">
        <v>0</v>
      </c>
    </row>
    <row r="458" spans="1:48" x14ac:dyDescent="0.35">
      <c r="A458" t="s">
        <v>849</v>
      </c>
      <c r="B458" t="s">
        <v>862</v>
      </c>
      <c r="C458" s="1">
        <v>44284</v>
      </c>
      <c r="D458" s="1">
        <v>44701</v>
      </c>
      <c r="E458">
        <v>1</v>
      </c>
      <c r="F458" t="s">
        <v>862</v>
      </c>
      <c r="H458" t="s">
        <v>863</v>
      </c>
      <c r="I458" t="str">
        <f>("H 482")</f>
        <v>H 482</v>
      </c>
      <c r="J458" t="s">
        <v>862</v>
      </c>
      <c r="L458" t="s">
        <v>863</v>
      </c>
      <c r="M458" s="1">
        <v>44284</v>
      </c>
      <c r="N458" t="s">
        <v>862</v>
      </c>
      <c r="P458" t="s">
        <v>863</v>
      </c>
      <c r="Q458" t="str">
        <f t="shared" si="32"/>
        <v>Introduced</v>
      </c>
      <c r="R458" t="s">
        <v>862</v>
      </c>
      <c r="T458" t="s">
        <v>863</v>
      </c>
      <c r="U458" s="1">
        <v>44369</v>
      </c>
      <c r="V458" t="s">
        <v>862</v>
      </c>
      <c r="X458" t="s">
        <v>863</v>
      </c>
      <c r="Y458">
        <v>1</v>
      </c>
      <c r="Z458" t="s">
        <v>862</v>
      </c>
      <c r="AB458" t="s">
        <v>863</v>
      </c>
      <c r="AC458" t="str">
        <f>("Scope of emergency order is restricted")</f>
        <v>Scope of emergency order is restricted</v>
      </c>
      <c r="AD458" t="s">
        <v>862</v>
      </c>
      <c r="AF458" t="s">
        <v>863</v>
      </c>
      <c r="AG458">
        <v>1</v>
      </c>
      <c r="AH458" t="s">
        <v>862</v>
      </c>
      <c r="AJ458" t="s">
        <v>863</v>
      </c>
      <c r="AK458" t="str">
        <f>("Scope of emergency order is restricted")</f>
        <v>Scope of emergency order is restricted</v>
      </c>
      <c r="AL458" t="s">
        <v>862</v>
      </c>
      <c r="AN458" t="s">
        <v>863</v>
      </c>
      <c r="AO458">
        <v>1</v>
      </c>
      <c r="AP458" t="s">
        <v>862</v>
      </c>
      <c r="AR458" t="s">
        <v>863</v>
      </c>
      <c r="AS458" t="str">
        <f>("Scope of emergency order is restricted")</f>
        <v>Scope of emergency order is restricted</v>
      </c>
      <c r="AT458" t="s">
        <v>862</v>
      </c>
      <c r="AV458" t="s">
        <v>863</v>
      </c>
    </row>
    <row r="459" spans="1:48" x14ac:dyDescent="0.35">
      <c r="A459" t="s">
        <v>849</v>
      </c>
      <c r="B459" t="s">
        <v>864</v>
      </c>
      <c r="C459" s="1">
        <v>44284</v>
      </c>
      <c r="D459" s="1">
        <v>44701</v>
      </c>
      <c r="E459">
        <v>1</v>
      </c>
      <c r="F459" t="s">
        <v>864</v>
      </c>
      <c r="H459" t="s">
        <v>865</v>
      </c>
      <c r="I459" t="str">
        <f>("H 497")</f>
        <v>H 497</v>
      </c>
      <c r="J459" t="s">
        <v>864</v>
      </c>
      <c r="L459" t="s">
        <v>865</v>
      </c>
      <c r="M459" s="1">
        <v>44284</v>
      </c>
      <c r="N459" t="s">
        <v>864</v>
      </c>
      <c r="P459" t="s">
        <v>865</v>
      </c>
      <c r="Q459" t="str">
        <f t="shared" si="32"/>
        <v>Introduced</v>
      </c>
      <c r="R459" t="s">
        <v>864</v>
      </c>
      <c r="T459" t="s">
        <v>865</v>
      </c>
      <c r="U459" s="1">
        <v>44369</v>
      </c>
      <c r="V459" t="s">
        <v>864</v>
      </c>
      <c r="X459" t="s">
        <v>865</v>
      </c>
      <c r="Y459">
        <v>1</v>
      </c>
      <c r="Z459" t="s">
        <v>864</v>
      </c>
      <c r="AB459" t="s">
        <v>865</v>
      </c>
      <c r="AC459" t="str">
        <f>("Issuance of emergency order is restricted, Duration of emergency order is limited, Termination by legislature")</f>
        <v>Issuance of emergency order is restricted, Duration of emergency order is limited, Termination by legislature</v>
      </c>
      <c r="AD459" t="s">
        <v>864</v>
      </c>
      <c r="AF459" t="s">
        <v>865</v>
      </c>
      <c r="AG459">
        <v>1</v>
      </c>
      <c r="AH459" t="s">
        <v>864</v>
      </c>
      <c r="AJ459" t="s">
        <v>865</v>
      </c>
      <c r="AK459" t="str">
        <f>("Issuance of emergency order is restricted, Duration of emergency order is limited, Termination by legislature")</f>
        <v>Issuance of emergency order is restricted, Duration of emergency order is limited, Termination by legislature</v>
      </c>
      <c r="AL459" t="s">
        <v>864</v>
      </c>
      <c r="AN459" t="s">
        <v>865</v>
      </c>
      <c r="AO459">
        <v>1</v>
      </c>
      <c r="AP459" t="s">
        <v>864</v>
      </c>
      <c r="AR459" t="s">
        <v>865</v>
      </c>
      <c r="AS459" t="str">
        <f>("Issuance of emergency order is restricted, Duration of emergency order is limited, Termination by legislature")</f>
        <v>Issuance of emergency order is restricted, Duration of emergency order is limited, Termination by legislature</v>
      </c>
      <c r="AT459" t="s">
        <v>864</v>
      </c>
      <c r="AV459" t="s">
        <v>865</v>
      </c>
    </row>
    <row r="460" spans="1:48" x14ac:dyDescent="0.35">
      <c r="A460" t="s">
        <v>849</v>
      </c>
      <c r="B460" t="s">
        <v>866</v>
      </c>
      <c r="C460" s="1">
        <v>44427</v>
      </c>
      <c r="D460" s="1">
        <v>44701</v>
      </c>
      <c r="E460">
        <v>1</v>
      </c>
      <c r="F460" t="s">
        <v>866</v>
      </c>
      <c r="H460" t="s">
        <v>867</v>
      </c>
      <c r="I460" t="str">
        <f>("HD 4416")</f>
        <v>HD 4416</v>
      </c>
      <c r="J460" t="s">
        <v>866</v>
      </c>
      <c r="L460" t="s">
        <v>867</v>
      </c>
      <c r="M460" s="1">
        <v>44427</v>
      </c>
      <c r="N460" t="s">
        <v>866</v>
      </c>
      <c r="P460" t="s">
        <v>867</v>
      </c>
      <c r="Q460" t="str">
        <f t="shared" si="32"/>
        <v>Introduced</v>
      </c>
      <c r="R460" t="s">
        <v>866</v>
      </c>
      <c r="T460" t="s">
        <v>867</v>
      </c>
      <c r="U460" s="1">
        <v>44546</v>
      </c>
      <c r="V460" t="s">
        <v>866</v>
      </c>
      <c r="X460" t="s">
        <v>867</v>
      </c>
      <c r="Y460">
        <v>1</v>
      </c>
      <c r="Z460" t="s">
        <v>866</v>
      </c>
      <c r="AB460" t="s">
        <v>867</v>
      </c>
      <c r="AC460" t="str">
        <f>("Scope of emergency order is restricted")</f>
        <v>Scope of emergency order is restricted</v>
      </c>
      <c r="AD460" t="s">
        <v>866</v>
      </c>
      <c r="AF460" t="s">
        <v>867</v>
      </c>
      <c r="AG460">
        <v>1</v>
      </c>
      <c r="AH460" t="s">
        <v>866</v>
      </c>
      <c r="AJ460" t="s">
        <v>867</v>
      </c>
      <c r="AK460" t="str">
        <f>("Scope of emergency order is restricted")</f>
        <v>Scope of emergency order is restricted</v>
      </c>
      <c r="AL460" t="s">
        <v>866</v>
      </c>
      <c r="AN460" t="s">
        <v>867</v>
      </c>
      <c r="AO460">
        <v>1</v>
      </c>
      <c r="AP460" t="s">
        <v>866</v>
      </c>
      <c r="AR460" t="s">
        <v>867</v>
      </c>
      <c r="AS460" t="str">
        <f>("Scope of emergency order is restricted")</f>
        <v>Scope of emergency order is restricted</v>
      </c>
      <c r="AT460" t="s">
        <v>866</v>
      </c>
      <c r="AV460" t="s">
        <v>867</v>
      </c>
    </row>
    <row r="461" spans="1:48" x14ac:dyDescent="0.35">
      <c r="A461" t="s">
        <v>849</v>
      </c>
      <c r="B461" t="s">
        <v>868</v>
      </c>
      <c r="C461" s="1">
        <v>44466</v>
      </c>
      <c r="D461" s="1">
        <v>44701</v>
      </c>
      <c r="E461">
        <v>1</v>
      </c>
      <c r="F461" t="s">
        <v>868</v>
      </c>
      <c r="H461" t="s">
        <v>869</v>
      </c>
      <c r="I461" t="str">
        <f>("HD 4452")</f>
        <v>HD 4452</v>
      </c>
      <c r="J461" t="s">
        <v>868</v>
      </c>
      <c r="L461" t="s">
        <v>869</v>
      </c>
      <c r="M461" s="1">
        <v>44466</v>
      </c>
      <c r="N461" t="s">
        <v>868</v>
      </c>
      <c r="P461" t="s">
        <v>869</v>
      </c>
      <c r="Q461" t="str">
        <f t="shared" si="32"/>
        <v>Introduced</v>
      </c>
      <c r="R461" t="s">
        <v>868</v>
      </c>
      <c r="T461" t="s">
        <v>869</v>
      </c>
      <c r="U461" s="1">
        <v>44466</v>
      </c>
      <c r="V461" t="s">
        <v>868</v>
      </c>
      <c r="X461" t="s">
        <v>869</v>
      </c>
      <c r="Y461">
        <v>1</v>
      </c>
      <c r="Z461" t="s">
        <v>868</v>
      </c>
      <c r="AB461" t="s">
        <v>869</v>
      </c>
      <c r="AC461" t="str">
        <f>("Scope of emergency order is restricted")</f>
        <v>Scope of emergency order is restricted</v>
      </c>
      <c r="AD461" t="s">
        <v>868</v>
      </c>
      <c r="AF461" t="s">
        <v>869</v>
      </c>
      <c r="AG461">
        <v>1</v>
      </c>
      <c r="AH461" t="s">
        <v>868</v>
      </c>
      <c r="AJ461" t="s">
        <v>869</v>
      </c>
      <c r="AK461" t="str">
        <f>("Scope of emergency order is restricted")</f>
        <v>Scope of emergency order is restricted</v>
      </c>
      <c r="AL461" t="s">
        <v>868</v>
      </c>
      <c r="AN461" t="s">
        <v>869</v>
      </c>
      <c r="AO461">
        <v>1</v>
      </c>
      <c r="AP461" t="s">
        <v>868</v>
      </c>
      <c r="AR461" t="s">
        <v>869</v>
      </c>
      <c r="AS461" t="str">
        <f>("Scope of emergency order is restricted")</f>
        <v>Scope of emergency order is restricted</v>
      </c>
      <c r="AT461" t="s">
        <v>868</v>
      </c>
      <c r="AV461" t="s">
        <v>869</v>
      </c>
    </row>
    <row r="462" spans="1:48" x14ac:dyDescent="0.35">
      <c r="A462" t="s">
        <v>870</v>
      </c>
      <c r="B462" t="s">
        <v>48</v>
      </c>
      <c r="C462" s="1">
        <v>44197</v>
      </c>
      <c r="D462" s="1">
        <v>44208</v>
      </c>
      <c r="E462">
        <v>0</v>
      </c>
      <c r="I462" t="str">
        <f>("")</f>
        <v/>
      </c>
    </row>
    <row r="463" spans="1:48" x14ac:dyDescent="0.35">
      <c r="A463" t="s">
        <v>870</v>
      </c>
      <c r="B463" t="s">
        <v>639</v>
      </c>
      <c r="C463" s="1">
        <v>44209</v>
      </c>
      <c r="D463" s="1">
        <v>44256</v>
      </c>
      <c r="E463">
        <v>1</v>
      </c>
      <c r="F463" t="s">
        <v>639</v>
      </c>
      <c r="H463" t="s">
        <v>871</v>
      </c>
      <c r="I463" t="str">
        <f>("SB 1")</f>
        <v>SB 1</v>
      </c>
      <c r="J463" t="s">
        <v>639</v>
      </c>
      <c r="L463" t="s">
        <v>871</v>
      </c>
      <c r="M463" s="1">
        <v>44209</v>
      </c>
      <c r="N463" t="s">
        <v>639</v>
      </c>
      <c r="P463" t="s">
        <v>871</v>
      </c>
      <c r="Q463" t="str">
        <f>("Introduced")</f>
        <v>Introduced</v>
      </c>
      <c r="R463" t="s">
        <v>639</v>
      </c>
      <c r="T463" t="s">
        <v>871</v>
      </c>
      <c r="U463" s="1">
        <v>44209</v>
      </c>
      <c r="V463" t="s">
        <v>639</v>
      </c>
      <c r="X463" t="s">
        <v>871</v>
      </c>
      <c r="Y463">
        <v>0</v>
      </c>
      <c r="AG463">
        <v>1</v>
      </c>
      <c r="AH463" t="s">
        <v>639</v>
      </c>
      <c r="AJ463" t="s">
        <v>871</v>
      </c>
      <c r="AK463" t="str">
        <f>("Duration of emergency order is limited, Termination by legislature")</f>
        <v>Duration of emergency order is limited, Termination by legislature</v>
      </c>
      <c r="AL463" t="s">
        <v>639</v>
      </c>
      <c r="AN463" t="s">
        <v>871</v>
      </c>
      <c r="AO463">
        <v>0</v>
      </c>
    </row>
    <row r="464" spans="1:48" x14ac:dyDescent="0.35">
      <c r="A464" t="s">
        <v>870</v>
      </c>
      <c r="B464" t="s">
        <v>872</v>
      </c>
      <c r="C464" s="1">
        <v>44223</v>
      </c>
      <c r="D464" s="1">
        <v>44230</v>
      </c>
      <c r="E464">
        <v>1</v>
      </c>
      <c r="F464" t="s">
        <v>872</v>
      </c>
      <c r="H464" t="s">
        <v>873</v>
      </c>
      <c r="I464" t="str">
        <f>("HB 4049")</f>
        <v>HB 4049</v>
      </c>
      <c r="J464" t="s">
        <v>872</v>
      </c>
      <c r="L464" t="s">
        <v>873</v>
      </c>
      <c r="M464" s="1">
        <v>44223</v>
      </c>
      <c r="N464" t="s">
        <v>872</v>
      </c>
      <c r="P464" t="s">
        <v>873</v>
      </c>
      <c r="Q464" t="str">
        <f>("Introduced")</f>
        <v>Introduced</v>
      </c>
      <c r="R464" t="s">
        <v>872</v>
      </c>
      <c r="T464" t="s">
        <v>873</v>
      </c>
      <c r="U464" s="1">
        <v>44223</v>
      </c>
      <c r="V464" t="s">
        <v>872</v>
      </c>
      <c r="X464" t="s">
        <v>873</v>
      </c>
      <c r="Y464">
        <v>0</v>
      </c>
      <c r="AG464">
        <v>1</v>
      </c>
      <c r="AH464" t="s">
        <v>872</v>
      </c>
      <c r="AJ464" t="s">
        <v>873</v>
      </c>
      <c r="AK464" t="str">
        <f>("Scope of emergency order is restricted")</f>
        <v>Scope of emergency order is restricted</v>
      </c>
      <c r="AL464" t="s">
        <v>872</v>
      </c>
      <c r="AN464" t="s">
        <v>873</v>
      </c>
      <c r="AO464">
        <v>1</v>
      </c>
      <c r="AP464" t="s">
        <v>872</v>
      </c>
      <c r="AR464" t="s">
        <v>873</v>
      </c>
      <c r="AS464" t="str">
        <f>("Scope of emergency order is restricted")</f>
        <v>Scope of emergency order is restricted</v>
      </c>
      <c r="AT464" t="s">
        <v>872</v>
      </c>
      <c r="AV464" t="s">
        <v>873</v>
      </c>
    </row>
    <row r="465" spans="1:48" x14ac:dyDescent="0.35">
      <c r="A465" t="s">
        <v>870</v>
      </c>
      <c r="B465" t="s">
        <v>872</v>
      </c>
      <c r="C465" s="1">
        <v>44231</v>
      </c>
      <c r="D465" s="1">
        <v>44256</v>
      </c>
      <c r="E465">
        <v>1</v>
      </c>
      <c r="F465" t="s">
        <v>872</v>
      </c>
      <c r="H465" t="s">
        <v>874</v>
      </c>
      <c r="I465" t="str">
        <f>("HB 4049")</f>
        <v>HB 4049</v>
      </c>
      <c r="J465" t="s">
        <v>872</v>
      </c>
      <c r="L465" t="s">
        <v>874</v>
      </c>
      <c r="M465" s="1">
        <v>44223</v>
      </c>
      <c r="N465" t="s">
        <v>872</v>
      </c>
      <c r="P465" t="s">
        <v>874</v>
      </c>
      <c r="Q465" t="str">
        <f>("Passed First Chamber")</f>
        <v>Passed First Chamber</v>
      </c>
      <c r="R465" t="s">
        <v>872</v>
      </c>
      <c r="T465" t="s">
        <v>874</v>
      </c>
      <c r="U465" s="1">
        <v>44231</v>
      </c>
      <c r="V465" t="s">
        <v>872</v>
      </c>
      <c r="X465" t="s">
        <v>874</v>
      </c>
      <c r="Y465">
        <v>0</v>
      </c>
      <c r="AG465">
        <v>1</v>
      </c>
      <c r="AH465" t="s">
        <v>872</v>
      </c>
      <c r="AJ465" t="s">
        <v>874</v>
      </c>
      <c r="AK465" t="str">
        <f>("Scope of emergency order is restricted")</f>
        <v>Scope of emergency order is restricted</v>
      </c>
      <c r="AL465" t="s">
        <v>872</v>
      </c>
      <c r="AN465" t="s">
        <v>874</v>
      </c>
      <c r="AO465">
        <v>1</v>
      </c>
      <c r="AP465" t="s">
        <v>872</v>
      </c>
      <c r="AR465" t="s">
        <v>874</v>
      </c>
      <c r="AS465" t="str">
        <f>("Scope of emergency order is restricted")</f>
        <v>Scope of emergency order is restricted</v>
      </c>
      <c r="AT465" t="s">
        <v>872</v>
      </c>
      <c r="AV465" t="s">
        <v>874</v>
      </c>
    </row>
    <row r="466" spans="1:48" x14ac:dyDescent="0.35">
      <c r="A466" t="s">
        <v>870</v>
      </c>
      <c r="B466" t="s">
        <v>875</v>
      </c>
      <c r="C466" s="1">
        <v>44245</v>
      </c>
      <c r="D466" s="1">
        <v>44701</v>
      </c>
      <c r="E466">
        <v>1</v>
      </c>
      <c r="F466" t="s">
        <v>875</v>
      </c>
      <c r="H466" t="s">
        <v>876</v>
      </c>
      <c r="I466" t="str">
        <f>("HB 4268")</f>
        <v>HB 4268</v>
      </c>
      <c r="J466" t="s">
        <v>875</v>
      </c>
      <c r="L466" t="s">
        <v>876</v>
      </c>
      <c r="M466" s="1">
        <v>44245</v>
      </c>
      <c r="N466" t="s">
        <v>875</v>
      </c>
      <c r="P466" t="s">
        <v>876</v>
      </c>
      <c r="Q466" t="str">
        <f>("Introduced")</f>
        <v>Introduced</v>
      </c>
      <c r="R466" t="s">
        <v>875</v>
      </c>
      <c r="T466" t="s">
        <v>876</v>
      </c>
      <c r="U466" s="1">
        <v>44245</v>
      </c>
      <c r="V466" t="s">
        <v>875</v>
      </c>
      <c r="X466" t="s">
        <v>876</v>
      </c>
      <c r="Y466">
        <v>0</v>
      </c>
      <c r="AG466">
        <v>1</v>
      </c>
      <c r="AH466" t="s">
        <v>875</v>
      </c>
      <c r="AJ466" t="s">
        <v>876</v>
      </c>
      <c r="AK466" t="str">
        <f>("Scope of emergency order is restricted")</f>
        <v>Scope of emergency order is restricted</v>
      </c>
      <c r="AL466" t="s">
        <v>875</v>
      </c>
      <c r="AN466" t="s">
        <v>876</v>
      </c>
      <c r="AO466">
        <v>1</v>
      </c>
      <c r="AP466" t="s">
        <v>875</v>
      </c>
      <c r="AR466" t="s">
        <v>876</v>
      </c>
      <c r="AS466" t="str">
        <f>("Scope of emergency order is restricted")</f>
        <v>Scope of emergency order is restricted</v>
      </c>
      <c r="AT466" t="s">
        <v>875</v>
      </c>
      <c r="AV466" t="s">
        <v>876</v>
      </c>
    </row>
    <row r="467" spans="1:48" x14ac:dyDescent="0.35">
      <c r="A467" t="s">
        <v>870</v>
      </c>
      <c r="B467" t="s">
        <v>877</v>
      </c>
      <c r="C467" s="1">
        <v>44245</v>
      </c>
      <c r="D467" s="1">
        <v>44701</v>
      </c>
      <c r="E467">
        <v>1</v>
      </c>
      <c r="F467" t="s">
        <v>877</v>
      </c>
      <c r="H467" t="s">
        <v>878</v>
      </c>
      <c r="I467" t="str">
        <f>("HB 4269")</f>
        <v>HB 4269</v>
      </c>
      <c r="J467" t="s">
        <v>877</v>
      </c>
      <c r="L467" t="s">
        <v>878</v>
      </c>
      <c r="M467" s="1">
        <v>44245</v>
      </c>
      <c r="N467" t="s">
        <v>877</v>
      </c>
      <c r="P467" t="s">
        <v>878</v>
      </c>
      <c r="Q467" t="str">
        <f>("Introduced")</f>
        <v>Introduced</v>
      </c>
      <c r="R467" t="s">
        <v>877</v>
      </c>
      <c r="T467" t="s">
        <v>878</v>
      </c>
      <c r="U467" s="1">
        <v>44245</v>
      </c>
      <c r="V467" t="s">
        <v>877</v>
      </c>
      <c r="X467" t="s">
        <v>878</v>
      </c>
      <c r="Y467">
        <v>0</v>
      </c>
      <c r="AG467">
        <v>1</v>
      </c>
      <c r="AH467" t="s">
        <v>877</v>
      </c>
      <c r="AJ467" t="s">
        <v>878</v>
      </c>
      <c r="AK467" t="str">
        <f>("Duration of emergency order is limited, Termination by legislature")</f>
        <v>Duration of emergency order is limited, Termination by legislature</v>
      </c>
      <c r="AL467" t="s">
        <v>877</v>
      </c>
      <c r="AN467" t="s">
        <v>878</v>
      </c>
      <c r="AO467">
        <v>1</v>
      </c>
      <c r="AP467" t="s">
        <v>877</v>
      </c>
      <c r="AR467" t="s">
        <v>878</v>
      </c>
      <c r="AS467" t="str">
        <f>("Duration of emergency order is limited, Termination by legislature")</f>
        <v>Duration of emergency order is limited, Termination by legislature</v>
      </c>
      <c r="AT467" t="s">
        <v>877</v>
      </c>
      <c r="AV467" t="s">
        <v>878</v>
      </c>
    </row>
    <row r="468" spans="1:48" x14ac:dyDescent="0.35">
      <c r="A468" t="s">
        <v>870</v>
      </c>
      <c r="B468" t="s">
        <v>879</v>
      </c>
      <c r="C468" s="1">
        <v>44245</v>
      </c>
      <c r="D468" s="1">
        <v>44701</v>
      </c>
      <c r="E468">
        <v>1</v>
      </c>
      <c r="F468" t="s">
        <v>879</v>
      </c>
      <c r="H468" t="s">
        <v>880</v>
      </c>
      <c r="I468" t="str">
        <f>("HB 4267")</f>
        <v>HB 4267</v>
      </c>
      <c r="J468" t="s">
        <v>879</v>
      </c>
      <c r="L468" t="s">
        <v>880</v>
      </c>
      <c r="M468" s="1">
        <v>44245</v>
      </c>
      <c r="N468" t="s">
        <v>879</v>
      </c>
      <c r="P468" t="s">
        <v>880</v>
      </c>
      <c r="Q468" t="str">
        <f>("Introduced")</f>
        <v>Introduced</v>
      </c>
      <c r="R468" t="s">
        <v>879</v>
      </c>
      <c r="T468" t="s">
        <v>880</v>
      </c>
      <c r="U468" s="1">
        <v>44250</v>
      </c>
      <c r="V468" t="s">
        <v>879</v>
      </c>
      <c r="X468" t="s">
        <v>880</v>
      </c>
      <c r="Y468">
        <v>0</v>
      </c>
      <c r="AG468">
        <v>1</v>
      </c>
      <c r="AH468" t="s">
        <v>879</v>
      </c>
      <c r="AJ468" t="s">
        <v>880</v>
      </c>
      <c r="AK468" t="str">
        <f>("Issuance of emergency order is restricted, Duration of emergency order is limited")</f>
        <v>Issuance of emergency order is restricted, Duration of emergency order is limited</v>
      </c>
      <c r="AL468" t="s">
        <v>879</v>
      </c>
      <c r="AN468" t="s">
        <v>880</v>
      </c>
      <c r="AO468">
        <v>0</v>
      </c>
    </row>
    <row r="469" spans="1:48" x14ac:dyDescent="0.35">
      <c r="A469" t="s">
        <v>870</v>
      </c>
      <c r="B469" t="s">
        <v>872</v>
      </c>
      <c r="C469" s="1">
        <v>44257</v>
      </c>
      <c r="D469" s="1">
        <v>44263</v>
      </c>
      <c r="E469">
        <v>1</v>
      </c>
      <c r="F469" t="s">
        <v>872</v>
      </c>
      <c r="H469" t="s">
        <v>881</v>
      </c>
      <c r="I469" t="str">
        <f>("HB 4049")</f>
        <v>HB 4049</v>
      </c>
      <c r="J469" t="s">
        <v>872</v>
      </c>
      <c r="L469" t="s">
        <v>881</v>
      </c>
      <c r="M469" s="1">
        <v>44223</v>
      </c>
      <c r="N469" t="s">
        <v>872</v>
      </c>
      <c r="P469" t="s">
        <v>881</v>
      </c>
      <c r="Q469" t="str">
        <f>("Passed Second Chamber")</f>
        <v>Passed Second Chamber</v>
      </c>
      <c r="R469" t="s">
        <v>872</v>
      </c>
      <c r="T469" t="s">
        <v>881</v>
      </c>
      <c r="U469" s="1">
        <v>44257</v>
      </c>
      <c r="V469" t="s">
        <v>872</v>
      </c>
      <c r="X469" t="s">
        <v>881</v>
      </c>
      <c r="Y469">
        <v>0</v>
      </c>
      <c r="AG469">
        <v>1</v>
      </c>
      <c r="AH469" t="s">
        <v>872</v>
      </c>
      <c r="AJ469" t="s">
        <v>881</v>
      </c>
      <c r="AK469" t="str">
        <f>("Scope of emergency order is restricted")</f>
        <v>Scope of emergency order is restricted</v>
      </c>
      <c r="AL469" t="s">
        <v>872</v>
      </c>
      <c r="AN469" t="s">
        <v>881</v>
      </c>
      <c r="AO469">
        <v>1</v>
      </c>
      <c r="AP469" t="s">
        <v>872</v>
      </c>
      <c r="AR469" t="s">
        <v>881</v>
      </c>
      <c r="AS469" t="str">
        <f>("Scope of emergency order is restricted")</f>
        <v>Scope of emergency order is restricted</v>
      </c>
      <c r="AT469" t="s">
        <v>872</v>
      </c>
      <c r="AV469" t="s">
        <v>881</v>
      </c>
    </row>
    <row r="470" spans="1:48" x14ac:dyDescent="0.35">
      <c r="A470" t="s">
        <v>870</v>
      </c>
      <c r="B470" t="s">
        <v>639</v>
      </c>
      <c r="C470" s="1">
        <v>44257</v>
      </c>
      <c r="D470" s="1">
        <v>44263</v>
      </c>
      <c r="E470">
        <v>1</v>
      </c>
      <c r="F470" t="s">
        <v>639</v>
      </c>
      <c r="H470" t="s">
        <v>139</v>
      </c>
      <c r="I470" t="str">
        <f>("SB 1")</f>
        <v>SB 1</v>
      </c>
      <c r="J470" t="s">
        <v>639</v>
      </c>
      <c r="L470" t="s">
        <v>139</v>
      </c>
      <c r="M470" s="1">
        <v>44209</v>
      </c>
      <c r="N470" t="s">
        <v>639</v>
      </c>
      <c r="P470" t="s">
        <v>139</v>
      </c>
      <c r="Q470" t="str">
        <f>("Passed First Chamber")</f>
        <v>Passed First Chamber</v>
      </c>
      <c r="R470" t="s">
        <v>639</v>
      </c>
      <c r="T470" t="s">
        <v>139</v>
      </c>
      <c r="U470" s="1">
        <v>44257</v>
      </c>
      <c r="V470" t="s">
        <v>639</v>
      </c>
      <c r="X470" t="s">
        <v>139</v>
      </c>
      <c r="Y470">
        <v>0</v>
      </c>
      <c r="AG470">
        <v>1</v>
      </c>
      <c r="AH470" t="s">
        <v>639</v>
      </c>
      <c r="AJ470" t="s">
        <v>139</v>
      </c>
      <c r="AK470" t="str">
        <f>("Duration of emergency order is limited, Termination by legislature")</f>
        <v>Duration of emergency order is limited, Termination by legislature</v>
      </c>
      <c r="AL470" t="s">
        <v>639</v>
      </c>
      <c r="AN470" t="s">
        <v>139</v>
      </c>
      <c r="AO470">
        <v>0</v>
      </c>
    </row>
    <row r="471" spans="1:48" x14ac:dyDescent="0.35">
      <c r="A471" t="s">
        <v>870</v>
      </c>
      <c r="B471" t="s">
        <v>882</v>
      </c>
      <c r="C471" s="1">
        <v>44259</v>
      </c>
      <c r="D471" s="1">
        <v>44701</v>
      </c>
      <c r="E471">
        <v>1</v>
      </c>
      <c r="F471" t="s">
        <v>883</v>
      </c>
      <c r="H471" t="s">
        <v>884</v>
      </c>
      <c r="I471" t="str">
        <f>("HB 4433")</f>
        <v>HB 4433</v>
      </c>
      <c r="J471" t="s">
        <v>883</v>
      </c>
      <c r="L471" t="s">
        <v>884</v>
      </c>
      <c r="M471" s="1">
        <v>44259</v>
      </c>
      <c r="N471" t="s">
        <v>883</v>
      </c>
      <c r="P471" t="s">
        <v>884</v>
      </c>
      <c r="Q471" t="str">
        <f>("Introduced")</f>
        <v>Introduced</v>
      </c>
      <c r="R471" t="s">
        <v>883</v>
      </c>
      <c r="T471" t="s">
        <v>884</v>
      </c>
      <c r="U471" s="1">
        <v>44259</v>
      </c>
      <c r="V471" t="s">
        <v>883</v>
      </c>
      <c r="X471" t="s">
        <v>884</v>
      </c>
      <c r="Y471">
        <v>1</v>
      </c>
      <c r="Z471" t="s">
        <v>883</v>
      </c>
      <c r="AB471" t="s">
        <v>884</v>
      </c>
      <c r="AC471" t="str">
        <f>("Issuance of emergency order is restricted, Duration of emergency order is limited, Scope of emergency order is restricted")</f>
        <v>Issuance of emergency order is restricted, Duration of emergency order is limited, Scope of emergency order is restricted</v>
      </c>
      <c r="AD471" t="s">
        <v>883</v>
      </c>
      <c r="AE471" t="s">
        <v>885</v>
      </c>
      <c r="AF471" t="s">
        <v>884</v>
      </c>
      <c r="AG471">
        <v>0</v>
      </c>
      <c r="AO471">
        <v>0</v>
      </c>
    </row>
    <row r="472" spans="1:48" x14ac:dyDescent="0.35">
      <c r="A472" t="s">
        <v>870</v>
      </c>
      <c r="B472" t="s">
        <v>886</v>
      </c>
      <c r="C472" s="1">
        <v>44263</v>
      </c>
      <c r="D472" s="1">
        <v>44701</v>
      </c>
      <c r="E472">
        <v>1</v>
      </c>
      <c r="F472" t="s">
        <v>886</v>
      </c>
      <c r="H472" t="s">
        <v>887</v>
      </c>
      <c r="I472" t="str">
        <f>("SB 951")</f>
        <v>SB 951</v>
      </c>
      <c r="J472" t="s">
        <v>886</v>
      </c>
      <c r="L472" t="s">
        <v>887</v>
      </c>
      <c r="M472" s="1">
        <v>44263</v>
      </c>
      <c r="N472" t="s">
        <v>886</v>
      </c>
      <c r="P472" t="s">
        <v>887</v>
      </c>
      <c r="Q472" t="str">
        <f>("Introduced")</f>
        <v>Introduced</v>
      </c>
      <c r="R472" t="s">
        <v>886</v>
      </c>
      <c r="T472" t="s">
        <v>887</v>
      </c>
      <c r="U472" s="1">
        <v>44263</v>
      </c>
      <c r="V472" t="s">
        <v>886</v>
      </c>
      <c r="X472" t="s">
        <v>887</v>
      </c>
      <c r="Y472">
        <v>1</v>
      </c>
      <c r="Z472" t="s">
        <v>886</v>
      </c>
      <c r="AB472" t="s">
        <v>887</v>
      </c>
      <c r="AC472" t="str">
        <f>("Scope of emergency order is restricted")</f>
        <v>Scope of emergency order is restricted</v>
      </c>
      <c r="AD472" t="s">
        <v>886</v>
      </c>
      <c r="AF472" t="s">
        <v>887</v>
      </c>
      <c r="AG472">
        <v>0</v>
      </c>
      <c r="AO472">
        <v>0</v>
      </c>
    </row>
    <row r="473" spans="1:48" x14ac:dyDescent="0.35">
      <c r="A473" t="s">
        <v>870</v>
      </c>
      <c r="B473" t="s">
        <v>872</v>
      </c>
      <c r="C473" s="1">
        <v>44264</v>
      </c>
      <c r="D473" s="1">
        <v>44701</v>
      </c>
      <c r="E473">
        <v>1</v>
      </c>
      <c r="F473" t="s">
        <v>872</v>
      </c>
      <c r="H473" t="s">
        <v>888</v>
      </c>
      <c r="I473" t="str">
        <f>("HB 4049")</f>
        <v>HB 4049</v>
      </c>
      <c r="J473" t="s">
        <v>872</v>
      </c>
      <c r="L473" t="s">
        <v>888</v>
      </c>
      <c r="M473" s="1">
        <v>44223</v>
      </c>
      <c r="N473" t="s">
        <v>872</v>
      </c>
      <c r="P473" t="s">
        <v>888</v>
      </c>
      <c r="Q473" t="str">
        <f>("Vetoed")</f>
        <v>Vetoed</v>
      </c>
      <c r="R473" t="s">
        <v>872</v>
      </c>
      <c r="S473" t="s">
        <v>889</v>
      </c>
      <c r="T473" t="s">
        <v>888</v>
      </c>
      <c r="U473" s="1">
        <v>44264</v>
      </c>
      <c r="V473" t="s">
        <v>872</v>
      </c>
      <c r="X473" t="s">
        <v>888</v>
      </c>
      <c r="Y473">
        <v>0</v>
      </c>
      <c r="AG473">
        <v>1</v>
      </c>
      <c r="AH473" t="s">
        <v>872</v>
      </c>
      <c r="AJ473" t="s">
        <v>888</v>
      </c>
      <c r="AK473" t="str">
        <f>("Scope of emergency order is restricted")</f>
        <v>Scope of emergency order is restricted</v>
      </c>
      <c r="AL473" t="s">
        <v>872</v>
      </c>
      <c r="AN473" t="s">
        <v>888</v>
      </c>
      <c r="AO473">
        <v>1</v>
      </c>
      <c r="AP473" t="s">
        <v>872</v>
      </c>
      <c r="AR473" t="s">
        <v>888</v>
      </c>
      <c r="AS473" t="str">
        <f>("Scope of emergency order is restricted")</f>
        <v>Scope of emergency order is restricted</v>
      </c>
      <c r="AT473" t="s">
        <v>872</v>
      </c>
      <c r="AV473" t="s">
        <v>888</v>
      </c>
    </row>
    <row r="474" spans="1:48" x14ac:dyDescent="0.35">
      <c r="A474" t="s">
        <v>870</v>
      </c>
      <c r="B474" t="s">
        <v>639</v>
      </c>
      <c r="C474" s="1">
        <v>44264</v>
      </c>
      <c r="D474" s="1">
        <v>44279</v>
      </c>
      <c r="E474">
        <v>1</v>
      </c>
      <c r="F474" t="s">
        <v>639</v>
      </c>
      <c r="H474" t="s">
        <v>890</v>
      </c>
      <c r="I474" t="str">
        <f>("SB 1")</f>
        <v>SB 1</v>
      </c>
      <c r="J474" t="s">
        <v>639</v>
      </c>
      <c r="L474" t="s">
        <v>890</v>
      </c>
      <c r="M474" s="1">
        <v>44209</v>
      </c>
      <c r="N474" t="s">
        <v>639</v>
      </c>
      <c r="P474" t="s">
        <v>890</v>
      </c>
      <c r="Q474" t="str">
        <f>("Passed Second Chamber")</f>
        <v>Passed Second Chamber</v>
      </c>
      <c r="R474" t="s">
        <v>639</v>
      </c>
      <c r="T474" t="s">
        <v>890</v>
      </c>
      <c r="U474" s="1">
        <v>44264</v>
      </c>
      <c r="V474" t="s">
        <v>639</v>
      </c>
      <c r="X474" t="s">
        <v>890</v>
      </c>
      <c r="Y474">
        <v>0</v>
      </c>
      <c r="AG474">
        <v>1</v>
      </c>
      <c r="AH474" t="s">
        <v>639</v>
      </c>
      <c r="AJ474" t="s">
        <v>890</v>
      </c>
      <c r="AK474" t="str">
        <f>("Duration of emergency order is limited, Termination by legislature")</f>
        <v>Duration of emergency order is limited, Termination by legislature</v>
      </c>
      <c r="AL474" t="s">
        <v>639</v>
      </c>
      <c r="AN474" t="s">
        <v>890</v>
      </c>
      <c r="AO474">
        <v>0</v>
      </c>
    </row>
    <row r="475" spans="1:48" x14ac:dyDescent="0.35">
      <c r="A475" t="s">
        <v>870</v>
      </c>
      <c r="B475" t="s">
        <v>891</v>
      </c>
      <c r="C475" s="1">
        <v>44272</v>
      </c>
      <c r="D475" s="1">
        <v>44279</v>
      </c>
      <c r="E475">
        <v>1</v>
      </c>
      <c r="F475" t="s">
        <v>891</v>
      </c>
      <c r="H475" t="s">
        <v>892</v>
      </c>
      <c r="I475" t="str">
        <f>("SB 250")</f>
        <v>SB 250</v>
      </c>
      <c r="J475" t="s">
        <v>891</v>
      </c>
      <c r="L475" t="s">
        <v>892</v>
      </c>
      <c r="M475" s="1">
        <v>44272</v>
      </c>
      <c r="N475" t="s">
        <v>891</v>
      </c>
      <c r="P475" t="s">
        <v>892</v>
      </c>
      <c r="Q475" t="str">
        <f>("Introduced")</f>
        <v>Introduced</v>
      </c>
      <c r="R475" t="s">
        <v>891</v>
      </c>
      <c r="T475" t="s">
        <v>892</v>
      </c>
      <c r="U475" s="1">
        <v>44272</v>
      </c>
      <c r="V475" t="s">
        <v>891</v>
      </c>
      <c r="X475" t="s">
        <v>892</v>
      </c>
      <c r="Y475">
        <v>0</v>
      </c>
      <c r="AG475">
        <v>1</v>
      </c>
      <c r="AH475" t="s">
        <v>891</v>
      </c>
      <c r="AJ475" t="s">
        <v>892</v>
      </c>
      <c r="AK475" t="str">
        <f>("Scope of emergency order is restricted")</f>
        <v>Scope of emergency order is restricted</v>
      </c>
      <c r="AL475" t="s">
        <v>891</v>
      </c>
      <c r="AN475" t="s">
        <v>892</v>
      </c>
      <c r="AO475">
        <v>0</v>
      </c>
    </row>
    <row r="476" spans="1:48" x14ac:dyDescent="0.35">
      <c r="A476" t="s">
        <v>870</v>
      </c>
      <c r="B476" t="s">
        <v>893</v>
      </c>
      <c r="C476" s="1">
        <v>44273</v>
      </c>
      <c r="D476" s="1">
        <v>44277</v>
      </c>
      <c r="E476">
        <v>1</v>
      </c>
      <c r="F476" t="s">
        <v>893</v>
      </c>
      <c r="H476" t="s">
        <v>894</v>
      </c>
      <c r="I476" t="str">
        <f>("SB 257")</f>
        <v>SB 257</v>
      </c>
      <c r="J476" t="s">
        <v>893</v>
      </c>
      <c r="L476" t="s">
        <v>894</v>
      </c>
      <c r="M476" s="1">
        <v>44273</v>
      </c>
      <c r="N476" t="s">
        <v>893</v>
      </c>
      <c r="P476" t="s">
        <v>894</v>
      </c>
      <c r="Q476" t="str">
        <f>("Introduced")</f>
        <v>Introduced</v>
      </c>
      <c r="R476" t="s">
        <v>893</v>
      </c>
      <c r="T476" t="s">
        <v>894</v>
      </c>
      <c r="U476" s="1">
        <v>44273</v>
      </c>
      <c r="V476" t="s">
        <v>893</v>
      </c>
      <c r="X476" t="s">
        <v>894</v>
      </c>
      <c r="Y476">
        <v>0</v>
      </c>
      <c r="AG476">
        <v>1</v>
      </c>
      <c r="AH476" t="s">
        <v>893</v>
      </c>
      <c r="AJ476" t="s">
        <v>894</v>
      </c>
      <c r="AK476" t="str">
        <f>("Scope of emergency order is restricted")</f>
        <v>Scope of emergency order is restricted</v>
      </c>
      <c r="AL476" t="s">
        <v>893</v>
      </c>
      <c r="AN476" t="s">
        <v>894</v>
      </c>
      <c r="AO476">
        <v>1</v>
      </c>
      <c r="AP476" t="s">
        <v>893</v>
      </c>
      <c r="AR476" t="s">
        <v>894</v>
      </c>
      <c r="AS476" t="str">
        <f>("Scope of emergency order is restricted")</f>
        <v>Scope of emergency order is restricted</v>
      </c>
      <c r="AT476" t="s">
        <v>893</v>
      </c>
      <c r="AV476" t="s">
        <v>894</v>
      </c>
    </row>
    <row r="477" spans="1:48" x14ac:dyDescent="0.35">
      <c r="A477" t="s">
        <v>870</v>
      </c>
      <c r="B477" t="s">
        <v>893</v>
      </c>
      <c r="C477" s="1">
        <v>44278</v>
      </c>
      <c r="D477" s="1">
        <v>44701</v>
      </c>
      <c r="E477">
        <v>1</v>
      </c>
      <c r="F477" t="s">
        <v>893</v>
      </c>
      <c r="H477" t="s">
        <v>895</v>
      </c>
      <c r="I477" t="str">
        <f>("SB 257")</f>
        <v>SB 257</v>
      </c>
      <c r="J477" t="s">
        <v>893</v>
      </c>
      <c r="L477" t="s">
        <v>895</v>
      </c>
      <c r="M477" s="1">
        <v>44273</v>
      </c>
      <c r="N477" t="s">
        <v>893</v>
      </c>
      <c r="P477" t="s">
        <v>895</v>
      </c>
      <c r="Q477" t="str">
        <f>("Passed First Chamber")</f>
        <v>Passed First Chamber</v>
      </c>
      <c r="R477" t="s">
        <v>893</v>
      </c>
      <c r="T477" t="s">
        <v>895</v>
      </c>
      <c r="U477" s="1">
        <v>44278</v>
      </c>
      <c r="V477" t="s">
        <v>893</v>
      </c>
      <c r="X477" t="s">
        <v>895</v>
      </c>
      <c r="Y477">
        <v>0</v>
      </c>
      <c r="AG477">
        <v>1</v>
      </c>
      <c r="AH477" t="s">
        <v>893</v>
      </c>
      <c r="AJ477" t="s">
        <v>895</v>
      </c>
      <c r="AK477" t="str">
        <f>("Scope of emergency order is restricted")</f>
        <v>Scope of emergency order is restricted</v>
      </c>
      <c r="AL477" t="s">
        <v>893</v>
      </c>
      <c r="AN477" t="s">
        <v>895</v>
      </c>
      <c r="AO477">
        <v>1</v>
      </c>
      <c r="AP477" t="s">
        <v>893</v>
      </c>
      <c r="AR477" t="s">
        <v>895</v>
      </c>
      <c r="AS477" t="str">
        <f>("Scope of emergency order is restricted")</f>
        <v>Scope of emergency order is restricted</v>
      </c>
      <c r="AT477" t="s">
        <v>893</v>
      </c>
      <c r="AV477" t="s">
        <v>895</v>
      </c>
    </row>
    <row r="478" spans="1:48" x14ac:dyDescent="0.35">
      <c r="A478" t="s">
        <v>870</v>
      </c>
      <c r="B478" t="s">
        <v>639</v>
      </c>
      <c r="C478" s="1">
        <v>44280</v>
      </c>
      <c r="D478" s="1">
        <v>44701</v>
      </c>
      <c r="E478">
        <v>1</v>
      </c>
      <c r="F478" t="s">
        <v>639</v>
      </c>
      <c r="H478" t="s">
        <v>896</v>
      </c>
      <c r="I478" t="str">
        <f>("SB 1")</f>
        <v>SB 1</v>
      </c>
      <c r="J478" t="s">
        <v>639</v>
      </c>
      <c r="L478" t="s">
        <v>896</v>
      </c>
      <c r="M478" s="1">
        <v>44209</v>
      </c>
      <c r="N478" t="s">
        <v>639</v>
      </c>
      <c r="P478" t="s">
        <v>896</v>
      </c>
      <c r="Q478" t="str">
        <f>("Vetoed")</f>
        <v>Vetoed</v>
      </c>
      <c r="R478" t="s">
        <v>639</v>
      </c>
      <c r="S478" t="s">
        <v>897</v>
      </c>
      <c r="T478" t="s">
        <v>896</v>
      </c>
      <c r="U478" s="1">
        <v>44280</v>
      </c>
      <c r="V478" t="s">
        <v>639</v>
      </c>
      <c r="X478" t="s">
        <v>896</v>
      </c>
      <c r="Y478">
        <v>0</v>
      </c>
      <c r="AG478">
        <v>1</v>
      </c>
      <c r="AH478" t="s">
        <v>639</v>
      </c>
      <c r="AJ478" t="s">
        <v>896</v>
      </c>
      <c r="AK478" t="str">
        <f>("Duration of emergency order is limited, Termination by legislature")</f>
        <v>Duration of emergency order is limited, Termination by legislature</v>
      </c>
      <c r="AL478" t="s">
        <v>639</v>
      </c>
      <c r="AN478" t="s">
        <v>896</v>
      </c>
      <c r="AO478">
        <v>0</v>
      </c>
    </row>
    <row r="479" spans="1:48" x14ac:dyDescent="0.35">
      <c r="A479" t="s">
        <v>870</v>
      </c>
      <c r="B479" t="s">
        <v>891</v>
      </c>
      <c r="C479" s="1">
        <v>44280</v>
      </c>
      <c r="D479" s="1">
        <v>44701</v>
      </c>
      <c r="E479">
        <v>1</v>
      </c>
      <c r="F479" t="s">
        <v>891</v>
      </c>
      <c r="H479" t="s">
        <v>898</v>
      </c>
      <c r="I479" t="str">
        <f>("SB 250")</f>
        <v>SB 250</v>
      </c>
      <c r="J479" t="s">
        <v>891</v>
      </c>
      <c r="L479" t="s">
        <v>898</v>
      </c>
      <c r="M479" s="1">
        <v>44272</v>
      </c>
      <c r="N479" t="s">
        <v>891</v>
      </c>
      <c r="P479" t="s">
        <v>898</v>
      </c>
      <c r="Q479" t="str">
        <f>("Passed First Chamber")</f>
        <v>Passed First Chamber</v>
      </c>
      <c r="R479" t="s">
        <v>891</v>
      </c>
      <c r="T479" t="s">
        <v>898</v>
      </c>
      <c r="U479" s="1">
        <v>44280</v>
      </c>
      <c r="V479" t="s">
        <v>891</v>
      </c>
      <c r="X479" t="s">
        <v>898</v>
      </c>
      <c r="Y479">
        <v>0</v>
      </c>
      <c r="AG479">
        <v>1</v>
      </c>
      <c r="AH479" t="s">
        <v>891</v>
      </c>
      <c r="AJ479" t="s">
        <v>898</v>
      </c>
      <c r="AK479" t="str">
        <f>("Scope of emergency order is restricted")</f>
        <v>Scope of emergency order is restricted</v>
      </c>
      <c r="AL479" t="s">
        <v>891</v>
      </c>
      <c r="AN479" t="s">
        <v>898</v>
      </c>
      <c r="AO479">
        <v>0</v>
      </c>
    </row>
    <row r="480" spans="1:48" x14ac:dyDescent="0.35">
      <c r="A480" t="s">
        <v>870</v>
      </c>
      <c r="B480" t="s">
        <v>899</v>
      </c>
      <c r="C480" s="1">
        <v>44322</v>
      </c>
      <c r="D480" s="1">
        <v>44328</v>
      </c>
      <c r="E480">
        <v>1</v>
      </c>
      <c r="F480" t="s">
        <v>899</v>
      </c>
      <c r="H480" t="s">
        <v>900</v>
      </c>
      <c r="I480" t="str">
        <f>("SB 428")</f>
        <v>SB 428</v>
      </c>
      <c r="J480" t="s">
        <v>899</v>
      </c>
      <c r="L480" t="s">
        <v>900</v>
      </c>
      <c r="M480" s="1">
        <v>44322</v>
      </c>
      <c r="N480" t="s">
        <v>899</v>
      </c>
      <c r="P480" t="s">
        <v>900</v>
      </c>
      <c r="Q480" t="str">
        <f>("Introduced")</f>
        <v>Introduced</v>
      </c>
      <c r="R480" t="s">
        <v>899</v>
      </c>
      <c r="T480" t="s">
        <v>900</v>
      </c>
      <c r="U480" s="1">
        <v>44322</v>
      </c>
      <c r="V480" t="s">
        <v>899</v>
      </c>
      <c r="X480" t="s">
        <v>900</v>
      </c>
      <c r="Y480">
        <v>0</v>
      </c>
      <c r="AG480">
        <v>1</v>
      </c>
      <c r="AH480" t="s">
        <v>899</v>
      </c>
      <c r="AJ480" t="s">
        <v>900</v>
      </c>
      <c r="AK480" t="str">
        <f>("Scope of emergency order is restricted")</f>
        <v>Scope of emergency order is restricted</v>
      </c>
      <c r="AL480" t="s">
        <v>899</v>
      </c>
      <c r="AN480" t="s">
        <v>900</v>
      </c>
      <c r="AO480">
        <v>1</v>
      </c>
      <c r="AP480" t="s">
        <v>899</v>
      </c>
      <c r="AR480" t="s">
        <v>900</v>
      </c>
      <c r="AS480" t="str">
        <f>("Scope of emergency order is restricted")</f>
        <v>Scope of emergency order is restricted</v>
      </c>
      <c r="AT480" t="s">
        <v>899</v>
      </c>
      <c r="AV480" t="s">
        <v>900</v>
      </c>
    </row>
    <row r="481" spans="1:48" x14ac:dyDescent="0.35">
      <c r="A481" t="s">
        <v>870</v>
      </c>
      <c r="B481" t="s">
        <v>899</v>
      </c>
      <c r="C481" s="1">
        <v>44329</v>
      </c>
      <c r="D481" s="1">
        <v>44701</v>
      </c>
      <c r="E481">
        <v>1</v>
      </c>
      <c r="F481" t="s">
        <v>899</v>
      </c>
      <c r="H481" t="s">
        <v>901</v>
      </c>
      <c r="I481" t="str">
        <f>("SB 428")</f>
        <v>SB 428</v>
      </c>
      <c r="J481" t="s">
        <v>899</v>
      </c>
      <c r="L481" t="s">
        <v>901</v>
      </c>
      <c r="M481" s="1">
        <v>44322</v>
      </c>
      <c r="N481" t="s">
        <v>899</v>
      </c>
      <c r="P481" t="s">
        <v>901</v>
      </c>
      <c r="Q481" t="str">
        <f>("Passed First Chamber")</f>
        <v>Passed First Chamber</v>
      </c>
      <c r="R481" t="s">
        <v>899</v>
      </c>
      <c r="T481" t="s">
        <v>901</v>
      </c>
      <c r="U481" s="1">
        <v>44334</v>
      </c>
      <c r="V481" t="s">
        <v>899</v>
      </c>
      <c r="X481" t="s">
        <v>901</v>
      </c>
      <c r="Y481">
        <v>0</v>
      </c>
      <c r="AG481">
        <v>1</v>
      </c>
      <c r="AH481" t="s">
        <v>899</v>
      </c>
      <c r="AJ481" t="s">
        <v>901</v>
      </c>
      <c r="AK481" t="str">
        <f>("Scope of emergency order is restricted")</f>
        <v>Scope of emergency order is restricted</v>
      </c>
      <c r="AL481" t="s">
        <v>899</v>
      </c>
      <c r="AN481" t="s">
        <v>901</v>
      </c>
      <c r="AO481">
        <v>1</v>
      </c>
      <c r="AP481" t="s">
        <v>899</v>
      </c>
      <c r="AR481" t="s">
        <v>901</v>
      </c>
      <c r="AS481" t="str">
        <f>("Scope of emergency order is restricted")</f>
        <v>Scope of emergency order is restricted</v>
      </c>
      <c r="AT481" t="s">
        <v>899</v>
      </c>
      <c r="AV481" t="s">
        <v>901</v>
      </c>
    </row>
    <row r="482" spans="1:48" x14ac:dyDescent="0.35">
      <c r="A482" t="s">
        <v>870</v>
      </c>
      <c r="B482" t="s">
        <v>902</v>
      </c>
      <c r="C482" s="1">
        <v>44335</v>
      </c>
      <c r="D482" s="1">
        <v>44340</v>
      </c>
      <c r="E482">
        <v>1</v>
      </c>
      <c r="F482" t="s">
        <v>902</v>
      </c>
      <c r="H482" t="s">
        <v>903</v>
      </c>
      <c r="I482" t="str">
        <f>("SB 457")</f>
        <v>SB 457</v>
      </c>
      <c r="J482" t="s">
        <v>902</v>
      </c>
      <c r="L482" t="s">
        <v>903</v>
      </c>
      <c r="M482" s="1">
        <v>44341</v>
      </c>
      <c r="N482" t="s">
        <v>902</v>
      </c>
      <c r="P482" t="s">
        <v>903</v>
      </c>
      <c r="Q482" t="str">
        <f>("Introduced")</f>
        <v>Introduced</v>
      </c>
      <c r="R482" t="s">
        <v>902</v>
      </c>
      <c r="T482" t="s">
        <v>903</v>
      </c>
      <c r="U482" s="1">
        <v>44335</v>
      </c>
      <c r="V482" t="s">
        <v>902</v>
      </c>
      <c r="X482" t="s">
        <v>903</v>
      </c>
      <c r="Y482">
        <v>0</v>
      </c>
      <c r="AG482">
        <v>1</v>
      </c>
      <c r="AH482" t="s">
        <v>902</v>
      </c>
      <c r="AJ482" t="s">
        <v>903</v>
      </c>
      <c r="AK482" t="str">
        <f>("Scope of emergency order is restricted")</f>
        <v>Scope of emergency order is restricted</v>
      </c>
      <c r="AL482" t="s">
        <v>902</v>
      </c>
      <c r="AN482" t="s">
        <v>903</v>
      </c>
      <c r="AO482">
        <v>1</v>
      </c>
      <c r="AP482" t="s">
        <v>902</v>
      </c>
      <c r="AR482" t="s">
        <v>903</v>
      </c>
      <c r="AS482" t="str">
        <f>("Scope of emergency order is restricted")</f>
        <v>Scope of emergency order is restricted</v>
      </c>
      <c r="AT482" t="s">
        <v>902</v>
      </c>
      <c r="AV482" t="s">
        <v>903</v>
      </c>
    </row>
    <row r="483" spans="1:48" x14ac:dyDescent="0.35">
      <c r="A483" t="s">
        <v>870</v>
      </c>
      <c r="B483" t="s">
        <v>902</v>
      </c>
      <c r="C483" s="1">
        <v>44341</v>
      </c>
      <c r="D483" s="1">
        <v>44701</v>
      </c>
      <c r="E483">
        <v>1</v>
      </c>
      <c r="F483" t="s">
        <v>902</v>
      </c>
      <c r="H483" t="s">
        <v>904</v>
      </c>
      <c r="I483" t="str">
        <f>("SB 457")</f>
        <v>SB 457</v>
      </c>
      <c r="J483" t="s">
        <v>902</v>
      </c>
      <c r="L483" t="s">
        <v>904</v>
      </c>
      <c r="M483" s="1">
        <v>44341</v>
      </c>
      <c r="N483" t="s">
        <v>902</v>
      </c>
      <c r="P483" t="s">
        <v>904</v>
      </c>
      <c r="Q483" t="str">
        <f>("Passed First Chamber")</f>
        <v>Passed First Chamber</v>
      </c>
      <c r="R483" t="s">
        <v>902</v>
      </c>
      <c r="T483" t="s">
        <v>904</v>
      </c>
      <c r="U483" s="1">
        <v>44341</v>
      </c>
      <c r="V483" t="s">
        <v>902</v>
      </c>
      <c r="X483" t="s">
        <v>904</v>
      </c>
      <c r="Y483">
        <v>0</v>
      </c>
      <c r="AG483">
        <v>1</v>
      </c>
      <c r="AH483" t="s">
        <v>902</v>
      </c>
      <c r="AJ483" t="s">
        <v>904</v>
      </c>
      <c r="AK483" t="str">
        <f>("Scope of emergency order is restricted")</f>
        <v>Scope of emergency order is restricted</v>
      </c>
      <c r="AL483" t="s">
        <v>902</v>
      </c>
      <c r="AN483" t="s">
        <v>904</v>
      </c>
      <c r="AO483">
        <v>1</v>
      </c>
      <c r="AP483" t="s">
        <v>902</v>
      </c>
      <c r="AR483" t="s">
        <v>904</v>
      </c>
      <c r="AS483" t="str">
        <f>("Scope of emergency order is restricted")</f>
        <v>Scope of emergency order is restricted</v>
      </c>
      <c r="AT483" t="s">
        <v>902</v>
      </c>
      <c r="AV483" t="s">
        <v>904</v>
      </c>
    </row>
    <row r="484" spans="1:48" x14ac:dyDescent="0.35">
      <c r="A484" t="s">
        <v>870</v>
      </c>
      <c r="B484" t="s">
        <v>905</v>
      </c>
      <c r="C484" s="1">
        <v>44343</v>
      </c>
      <c r="D484" s="1">
        <v>44701</v>
      </c>
      <c r="E484">
        <v>1</v>
      </c>
      <c r="F484" t="s">
        <v>905</v>
      </c>
      <c r="H484" t="s">
        <v>906</v>
      </c>
      <c r="I484" t="str">
        <f>("SB 495")</f>
        <v>SB 495</v>
      </c>
      <c r="J484" t="s">
        <v>905</v>
      </c>
      <c r="L484" t="s">
        <v>906</v>
      </c>
      <c r="M484" s="1">
        <v>44343</v>
      </c>
      <c r="N484" t="s">
        <v>905</v>
      </c>
      <c r="P484" t="s">
        <v>906</v>
      </c>
      <c r="Q484" t="str">
        <f>("Introduced")</f>
        <v>Introduced</v>
      </c>
      <c r="R484" t="s">
        <v>905</v>
      </c>
      <c r="T484" t="s">
        <v>906</v>
      </c>
      <c r="U484" s="1">
        <v>44343</v>
      </c>
      <c r="V484" t="s">
        <v>905</v>
      </c>
      <c r="X484" t="s">
        <v>906</v>
      </c>
      <c r="Y484">
        <v>0</v>
      </c>
      <c r="AG484">
        <v>1</v>
      </c>
      <c r="AH484" t="s">
        <v>905</v>
      </c>
      <c r="AJ484" t="s">
        <v>906</v>
      </c>
      <c r="AK484" t="str">
        <f>("Issuance of emergency order is restricted, Scope of emergency order is restricted")</f>
        <v>Issuance of emergency order is restricted, Scope of emergency order is restricted</v>
      </c>
      <c r="AL484" t="s">
        <v>905</v>
      </c>
      <c r="AN484" t="s">
        <v>906</v>
      </c>
      <c r="AO484">
        <v>1</v>
      </c>
      <c r="AP484" t="s">
        <v>905</v>
      </c>
      <c r="AR484" t="s">
        <v>906</v>
      </c>
      <c r="AS484" t="str">
        <f>("Issuance of emergency order is restricted, Scope of emergency order is restricted")</f>
        <v>Issuance of emergency order is restricted, Scope of emergency order is restricted</v>
      </c>
      <c r="AT484" t="s">
        <v>905</v>
      </c>
      <c r="AV484" t="s">
        <v>906</v>
      </c>
    </row>
    <row r="485" spans="1:48" x14ac:dyDescent="0.35">
      <c r="A485" t="s">
        <v>870</v>
      </c>
      <c r="B485" t="s">
        <v>907</v>
      </c>
      <c r="C485" s="1">
        <v>44378</v>
      </c>
      <c r="D485" s="1">
        <v>44629</v>
      </c>
      <c r="E485">
        <v>1</v>
      </c>
      <c r="F485" t="s">
        <v>907</v>
      </c>
      <c r="H485" t="s">
        <v>908</v>
      </c>
      <c r="I485" t="str">
        <f>("HB 5187")</f>
        <v>HB 5187</v>
      </c>
      <c r="J485" t="s">
        <v>907</v>
      </c>
      <c r="L485" t="s">
        <v>908</v>
      </c>
      <c r="M485" s="1">
        <v>44378</v>
      </c>
      <c r="N485" t="s">
        <v>907</v>
      </c>
      <c r="P485" t="s">
        <v>908</v>
      </c>
      <c r="Q485" t="str">
        <f>("Introduced")</f>
        <v>Introduced</v>
      </c>
      <c r="R485" t="s">
        <v>907</v>
      </c>
      <c r="T485" t="s">
        <v>908</v>
      </c>
      <c r="U485" s="1">
        <v>44378</v>
      </c>
      <c r="V485" t="s">
        <v>907</v>
      </c>
      <c r="X485" t="s">
        <v>908</v>
      </c>
      <c r="Y485">
        <v>1</v>
      </c>
      <c r="Z485" t="s">
        <v>907</v>
      </c>
      <c r="AB485" t="s">
        <v>908</v>
      </c>
      <c r="AC485" t="str">
        <f>("Duration of emergency order is limited, Scope of emergency order is restricted, Termination by legislature")</f>
        <v>Duration of emergency order is limited, Scope of emergency order is restricted, Termination by legislature</v>
      </c>
      <c r="AD485" t="s">
        <v>907</v>
      </c>
      <c r="AF485" t="s">
        <v>908</v>
      </c>
      <c r="AG485">
        <v>0</v>
      </c>
      <c r="AO485">
        <v>0</v>
      </c>
    </row>
    <row r="486" spans="1:48" x14ac:dyDescent="0.35">
      <c r="A486" t="s">
        <v>870</v>
      </c>
      <c r="B486" t="s">
        <v>909</v>
      </c>
      <c r="C486" s="1">
        <v>44378</v>
      </c>
      <c r="D486" s="1">
        <v>44628</v>
      </c>
      <c r="E486">
        <v>1</v>
      </c>
      <c r="F486" t="s">
        <v>909</v>
      </c>
      <c r="H486" t="s">
        <v>910</v>
      </c>
      <c r="I486" t="str">
        <f>("HB 5188")</f>
        <v>HB 5188</v>
      </c>
      <c r="J486" t="s">
        <v>909</v>
      </c>
      <c r="L486" t="s">
        <v>910</v>
      </c>
      <c r="M486" s="1">
        <v>44378</v>
      </c>
      <c r="N486" t="s">
        <v>909</v>
      </c>
      <c r="P486" t="s">
        <v>910</v>
      </c>
      <c r="Q486" t="str">
        <f>("Introduced")</f>
        <v>Introduced</v>
      </c>
      <c r="R486" t="s">
        <v>909</v>
      </c>
      <c r="T486" t="s">
        <v>910</v>
      </c>
      <c r="U486" s="1">
        <v>44628</v>
      </c>
      <c r="V486" t="s">
        <v>909</v>
      </c>
      <c r="X486" t="s">
        <v>910</v>
      </c>
      <c r="Y486">
        <v>1</v>
      </c>
      <c r="Z486" t="s">
        <v>909</v>
      </c>
      <c r="AB486" t="s">
        <v>910</v>
      </c>
      <c r="AC486" t="str">
        <f>("Scope of emergency order is restricted")</f>
        <v>Scope of emergency order is restricted</v>
      </c>
      <c r="AD486" t="s">
        <v>909</v>
      </c>
      <c r="AF486" t="s">
        <v>910</v>
      </c>
      <c r="AG486">
        <v>1</v>
      </c>
      <c r="AH486" t="s">
        <v>909</v>
      </c>
      <c r="AJ486" t="s">
        <v>910</v>
      </c>
      <c r="AK486" t="str">
        <f>("Scope of emergency order is restricted")</f>
        <v>Scope of emergency order is restricted</v>
      </c>
      <c r="AL486" t="s">
        <v>909</v>
      </c>
      <c r="AN486" t="s">
        <v>910</v>
      </c>
      <c r="AO486">
        <v>1</v>
      </c>
      <c r="AP486" t="s">
        <v>909</v>
      </c>
      <c r="AR486" t="s">
        <v>910</v>
      </c>
      <c r="AS486" t="str">
        <f>("Scope of emergency order is restricted")</f>
        <v>Scope of emergency order is restricted</v>
      </c>
      <c r="AT486" t="s">
        <v>909</v>
      </c>
      <c r="AV486" t="s">
        <v>910</v>
      </c>
    </row>
    <row r="487" spans="1:48" x14ac:dyDescent="0.35">
      <c r="A487" t="s">
        <v>870</v>
      </c>
      <c r="B487" t="s">
        <v>911</v>
      </c>
      <c r="C487" s="1">
        <v>44404</v>
      </c>
      <c r="D487" s="1">
        <v>44494</v>
      </c>
      <c r="E487">
        <v>1</v>
      </c>
      <c r="F487" t="s">
        <v>911</v>
      </c>
      <c r="H487" t="s">
        <v>912</v>
      </c>
      <c r="I487" t="str">
        <f>("SB 603")</f>
        <v>SB 603</v>
      </c>
      <c r="J487" t="s">
        <v>911</v>
      </c>
      <c r="L487" t="s">
        <v>912</v>
      </c>
      <c r="M487" s="1">
        <v>44404</v>
      </c>
      <c r="N487" t="s">
        <v>911</v>
      </c>
      <c r="P487" t="s">
        <v>912</v>
      </c>
      <c r="Q487" t="str">
        <f>("Introduced")</f>
        <v>Introduced</v>
      </c>
      <c r="R487" t="s">
        <v>911</v>
      </c>
      <c r="T487" t="s">
        <v>912</v>
      </c>
      <c r="U487" s="1">
        <v>44404</v>
      </c>
      <c r="V487" t="s">
        <v>911</v>
      </c>
      <c r="X487" t="s">
        <v>912</v>
      </c>
      <c r="Y487">
        <v>1</v>
      </c>
      <c r="Z487" t="s">
        <v>911</v>
      </c>
      <c r="AB487" t="s">
        <v>912</v>
      </c>
      <c r="AC487" t="str">
        <f>("Scope of emergency order is restricted")</f>
        <v>Scope of emergency order is restricted</v>
      </c>
      <c r="AD487" t="s">
        <v>911</v>
      </c>
      <c r="AF487" t="s">
        <v>912</v>
      </c>
      <c r="AG487">
        <v>1</v>
      </c>
      <c r="AH487" t="s">
        <v>911</v>
      </c>
      <c r="AJ487" t="s">
        <v>912</v>
      </c>
      <c r="AK487" t="str">
        <f>("Scope of emergency order is restricted")</f>
        <v>Scope of emergency order is restricted</v>
      </c>
      <c r="AL487" t="s">
        <v>911</v>
      </c>
      <c r="AN487" t="s">
        <v>912</v>
      </c>
      <c r="AO487">
        <v>1</v>
      </c>
      <c r="AP487" t="s">
        <v>911</v>
      </c>
      <c r="AR487" t="s">
        <v>912</v>
      </c>
      <c r="AS487" t="str">
        <f>("Scope of emergency order is restricted")</f>
        <v>Scope of emergency order is restricted</v>
      </c>
      <c r="AT487" t="s">
        <v>911</v>
      </c>
      <c r="AV487" t="s">
        <v>912</v>
      </c>
    </row>
    <row r="488" spans="1:48" x14ac:dyDescent="0.35">
      <c r="A488" t="s">
        <v>870</v>
      </c>
      <c r="B488" t="s">
        <v>911</v>
      </c>
      <c r="C488" s="1">
        <v>44495</v>
      </c>
      <c r="D488" s="1">
        <v>44701</v>
      </c>
      <c r="E488">
        <v>1</v>
      </c>
      <c r="F488" t="s">
        <v>911</v>
      </c>
      <c r="H488" t="s">
        <v>913</v>
      </c>
      <c r="I488" t="str">
        <f>("SB 603")</f>
        <v>SB 603</v>
      </c>
      <c r="J488" t="s">
        <v>911</v>
      </c>
      <c r="L488" t="s">
        <v>913</v>
      </c>
      <c r="M488" s="1">
        <v>44404</v>
      </c>
      <c r="N488" t="s">
        <v>911</v>
      </c>
      <c r="P488" t="s">
        <v>913</v>
      </c>
      <c r="Q488" t="str">
        <f>("Passed First Chamber")</f>
        <v>Passed First Chamber</v>
      </c>
      <c r="R488" t="s">
        <v>911</v>
      </c>
      <c r="T488" t="s">
        <v>913</v>
      </c>
      <c r="U488" s="1">
        <v>44404</v>
      </c>
      <c r="V488" t="s">
        <v>911</v>
      </c>
      <c r="X488" t="s">
        <v>913</v>
      </c>
      <c r="Y488">
        <v>1</v>
      </c>
      <c r="Z488" t="s">
        <v>911</v>
      </c>
      <c r="AB488" t="s">
        <v>913</v>
      </c>
      <c r="AC488" t="str">
        <f>("Scope of emergency order is restricted")</f>
        <v>Scope of emergency order is restricted</v>
      </c>
      <c r="AD488" t="s">
        <v>911</v>
      </c>
      <c r="AF488" t="s">
        <v>913</v>
      </c>
      <c r="AG488">
        <v>1</v>
      </c>
      <c r="AH488" t="s">
        <v>911</v>
      </c>
      <c r="AJ488" t="s">
        <v>913</v>
      </c>
      <c r="AK488" t="str">
        <f>("Scope of emergency order is restricted")</f>
        <v>Scope of emergency order is restricted</v>
      </c>
      <c r="AL488" t="s">
        <v>911</v>
      </c>
      <c r="AN488" t="s">
        <v>913</v>
      </c>
      <c r="AO488">
        <v>1</v>
      </c>
      <c r="AP488" t="s">
        <v>911</v>
      </c>
      <c r="AR488" t="s">
        <v>913</v>
      </c>
      <c r="AS488" t="str">
        <f>("Scope of emergency order is restricted")</f>
        <v>Scope of emergency order is restricted</v>
      </c>
      <c r="AT488" t="s">
        <v>911</v>
      </c>
      <c r="AV488" t="s">
        <v>913</v>
      </c>
    </row>
    <row r="489" spans="1:48" x14ac:dyDescent="0.35">
      <c r="A489" t="s">
        <v>870</v>
      </c>
      <c r="B489" t="s">
        <v>909</v>
      </c>
      <c r="C489" s="1">
        <v>44629</v>
      </c>
      <c r="D489" s="1">
        <v>44701</v>
      </c>
      <c r="E489">
        <v>1</v>
      </c>
      <c r="F489" t="s">
        <v>909</v>
      </c>
      <c r="H489" t="s">
        <v>914</v>
      </c>
      <c r="I489" t="str">
        <f>("HB 5188")</f>
        <v>HB 5188</v>
      </c>
      <c r="J489" t="s">
        <v>909</v>
      </c>
      <c r="L489" t="s">
        <v>914</v>
      </c>
      <c r="M489" s="1">
        <v>44378</v>
      </c>
      <c r="N489" t="s">
        <v>909</v>
      </c>
      <c r="P489" t="s">
        <v>914</v>
      </c>
      <c r="Q489" t="str">
        <f>("Passed First Chamber")</f>
        <v>Passed First Chamber</v>
      </c>
      <c r="R489" t="s">
        <v>909</v>
      </c>
      <c r="T489" t="s">
        <v>914</v>
      </c>
      <c r="U489" s="1">
        <v>44635</v>
      </c>
      <c r="V489" t="s">
        <v>909</v>
      </c>
      <c r="X489" t="s">
        <v>914</v>
      </c>
      <c r="Y489">
        <v>1</v>
      </c>
      <c r="Z489" t="s">
        <v>909</v>
      </c>
      <c r="AB489" t="s">
        <v>914</v>
      </c>
      <c r="AC489" t="str">
        <f>("Scope of emergency order is restricted")</f>
        <v>Scope of emergency order is restricted</v>
      </c>
      <c r="AD489" t="s">
        <v>909</v>
      </c>
      <c r="AF489" t="s">
        <v>914</v>
      </c>
      <c r="AG489">
        <v>1</v>
      </c>
      <c r="AH489" t="s">
        <v>909</v>
      </c>
      <c r="AJ489" t="s">
        <v>914</v>
      </c>
      <c r="AK489" t="str">
        <f>("Scope of emergency order is restricted")</f>
        <v>Scope of emergency order is restricted</v>
      </c>
      <c r="AL489" t="s">
        <v>909</v>
      </c>
      <c r="AN489" t="s">
        <v>914</v>
      </c>
      <c r="AO489">
        <v>1</v>
      </c>
      <c r="AP489" t="s">
        <v>909</v>
      </c>
      <c r="AR489" t="s">
        <v>914</v>
      </c>
      <c r="AS489" t="str">
        <f>("Scope of emergency order is restricted")</f>
        <v>Scope of emergency order is restricted</v>
      </c>
      <c r="AT489" t="s">
        <v>909</v>
      </c>
      <c r="AV489" t="s">
        <v>914</v>
      </c>
    </row>
    <row r="490" spans="1:48" x14ac:dyDescent="0.35">
      <c r="A490" t="s">
        <v>870</v>
      </c>
      <c r="B490" t="s">
        <v>907</v>
      </c>
      <c r="C490" s="1">
        <v>44630</v>
      </c>
      <c r="D490" s="1">
        <v>44701</v>
      </c>
      <c r="E490">
        <v>1</v>
      </c>
      <c r="F490" t="s">
        <v>907</v>
      </c>
      <c r="H490" t="s">
        <v>915</v>
      </c>
      <c r="I490" t="str">
        <f>("HB 5187")</f>
        <v>HB 5187</v>
      </c>
      <c r="J490" t="s">
        <v>907</v>
      </c>
      <c r="L490" t="s">
        <v>915</v>
      </c>
      <c r="M490" s="1">
        <v>44378</v>
      </c>
      <c r="N490" t="s">
        <v>907</v>
      </c>
      <c r="P490" t="s">
        <v>915</v>
      </c>
      <c r="Q490" t="str">
        <f>("Passed First Chamber")</f>
        <v>Passed First Chamber</v>
      </c>
      <c r="R490" t="s">
        <v>907</v>
      </c>
      <c r="T490" t="s">
        <v>915</v>
      </c>
      <c r="U490" s="1">
        <v>44630</v>
      </c>
      <c r="V490" t="s">
        <v>907</v>
      </c>
      <c r="X490" t="s">
        <v>915</v>
      </c>
      <c r="Y490">
        <v>1</v>
      </c>
      <c r="Z490" t="s">
        <v>907</v>
      </c>
      <c r="AB490" t="s">
        <v>915</v>
      </c>
      <c r="AC490" t="str">
        <f>("Duration of emergency order is limited, Scope of emergency order is restricted, Termination by legislature")</f>
        <v>Duration of emergency order is limited, Scope of emergency order is restricted, Termination by legislature</v>
      </c>
      <c r="AD490" t="s">
        <v>907</v>
      </c>
      <c r="AF490" t="s">
        <v>915</v>
      </c>
      <c r="AG490">
        <v>0</v>
      </c>
      <c r="AO490">
        <v>0</v>
      </c>
    </row>
    <row r="491" spans="1:48" x14ac:dyDescent="0.35">
      <c r="A491" t="s">
        <v>916</v>
      </c>
      <c r="B491" t="s">
        <v>48</v>
      </c>
      <c r="C491" s="1">
        <v>44197</v>
      </c>
      <c r="D491" s="1">
        <v>44202</v>
      </c>
      <c r="E491">
        <v>0</v>
      </c>
      <c r="I491" t="str">
        <f>("")</f>
        <v/>
      </c>
    </row>
    <row r="492" spans="1:48" x14ac:dyDescent="0.35">
      <c r="A492" t="s">
        <v>916</v>
      </c>
      <c r="B492" t="s">
        <v>917</v>
      </c>
      <c r="C492" s="1">
        <v>44203</v>
      </c>
      <c r="D492" s="1">
        <v>44269</v>
      </c>
      <c r="E492">
        <v>1</v>
      </c>
      <c r="F492" t="s">
        <v>917</v>
      </c>
      <c r="H492" t="s">
        <v>918</v>
      </c>
      <c r="I492" t="str">
        <f>("SF 4")</f>
        <v>SF 4</v>
      </c>
      <c r="J492" t="s">
        <v>917</v>
      </c>
      <c r="L492" t="s">
        <v>918</v>
      </c>
      <c r="M492" s="1">
        <v>44203</v>
      </c>
      <c r="N492" t="s">
        <v>917</v>
      </c>
      <c r="P492" t="s">
        <v>918</v>
      </c>
      <c r="Q492" t="str">
        <f t="shared" ref="Q492:Q508" si="33">("Introduced")</f>
        <v>Introduced</v>
      </c>
      <c r="R492" t="s">
        <v>917</v>
      </c>
      <c r="T492" t="s">
        <v>918</v>
      </c>
      <c r="U492" s="1">
        <v>44203</v>
      </c>
      <c r="V492" t="s">
        <v>917</v>
      </c>
      <c r="X492" t="s">
        <v>918</v>
      </c>
      <c r="Y492">
        <v>1</v>
      </c>
      <c r="Z492" t="s">
        <v>917</v>
      </c>
      <c r="AB492" t="s">
        <v>918</v>
      </c>
      <c r="AC492" t="str">
        <f>("Issuance of emergency order is restricted, Duration of emergency order is limited, Termination by legislature")</f>
        <v>Issuance of emergency order is restricted, Duration of emergency order is limited, Termination by legislature</v>
      </c>
      <c r="AD492" t="s">
        <v>917</v>
      </c>
      <c r="AF492" t="s">
        <v>918</v>
      </c>
      <c r="AG492">
        <v>0</v>
      </c>
      <c r="AO492">
        <v>0</v>
      </c>
    </row>
    <row r="493" spans="1:48" x14ac:dyDescent="0.35">
      <c r="A493" t="s">
        <v>916</v>
      </c>
      <c r="B493" t="s">
        <v>919</v>
      </c>
      <c r="C493" s="1">
        <v>44203</v>
      </c>
      <c r="D493" s="1">
        <v>44701</v>
      </c>
      <c r="E493">
        <v>1</v>
      </c>
      <c r="F493" t="s">
        <v>919</v>
      </c>
      <c r="H493" t="s">
        <v>920</v>
      </c>
      <c r="I493" t="str">
        <f>("SF 6")</f>
        <v>SF 6</v>
      </c>
      <c r="J493" t="s">
        <v>919</v>
      </c>
      <c r="L493" t="s">
        <v>920</v>
      </c>
      <c r="M493" s="1">
        <v>44203</v>
      </c>
      <c r="N493" t="s">
        <v>919</v>
      </c>
      <c r="P493" t="s">
        <v>920</v>
      </c>
      <c r="Q493" t="str">
        <f t="shared" si="33"/>
        <v>Introduced</v>
      </c>
      <c r="R493" t="s">
        <v>919</v>
      </c>
      <c r="T493" t="s">
        <v>920</v>
      </c>
      <c r="U493" s="1">
        <v>44203</v>
      </c>
      <c r="V493" t="s">
        <v>919</v>
      </c>
      <c r="X493" t="s">
        <v>920</v>
      </c>
      <c r="Y493">
        <v>1</v>
      </c>
      <c r="Z493" t="s">
        <v>919</v>
      </c>
      <c r="AB493" t="s">
        <v>920</v>
      </c>
      <c r="AC493" t="str">
        <f>("Issuance of emergency order is restricted, Duration of emergency order is limited, Termination by legislature")</f>
        <v>Issuance of emergency order is restricted, Duration of emergency order is limited, Termination by legislature</v>
      </c>
      <c r="AD493" t="s">
        <v>919</v>
      </c>
      <c r="AF493" t="s">
        <v>920</v>
      </c>
      <c r="AG493">
        <v>0</v>
      </c>
      <c r="AO493">
        <v>0</v>
      </c>
    </row>
    <row r="494" spans="1:48" x14ac:dyDescent="0.35">
      <c r="A494" t="s">
        <v>916</v>
      </c>
      <c r="B494" t="s">
        <v>921</v>
      </c>
      <c r="C494" s="1">
        <v>44210</v>
      </c>
      <c r="D494" s="1">
        <v>44701</v>
      </c>
      <c r="E494">
        <v>1</v>
      </c>
      <c r="F494" t="s">
        <v>921</v>
      </c>
      <c r="G494" t="s">
        <v>922</v>
      </c>
      <c r="H494" t="s">
        <v>923</v>
      </c>
      <c r="I494" t="str">
        <f>("HF 101")</f>
        <v>HF 101</v>
      </c>
      <c r="J494" t="s">
        <v>921</v>
      </c>
      <c r="L494" t="s">
        <v>923</v>
      </c>
      <c r="M494" s="1">
        <v>44210</v>
      </c>
      <c r="N494" t="s">
        <v>921</v>
      </c>
      <c r="P494" t="s">
        <v>923</v>
      </c>
      <c r="Q494" t="str">
        <f t="shared" si="33"/>
        <v>Introduced</v>
      </c>
      <c r="R494" t="s">
        <v>921</v>
      </c>
      <c r="T494" t="s">
        <v>923</v>
      </c>
      <c r="U494" s="1">
        <v>44210</v>
      </c>
      <c r="V494" t="s">
        <v>921</v>
      </c>
      <c r="X494" t="s">
        <v>923</v>
      </c>
      <c r="Y494">
        <v>1</v>
      </c>
      <c r="Z494" t="s">
        <v>921</v>
      </c>
      <c r="AB494" t="s">
        <v>923</v>
      </c>
      <c r="AC494" t="str">
        <f>("Issuance of emergency order is restricted, Duration of emergency order is limited, Termination by legislature")</f>
        <v>Issuance of emergency order is restricted, Duration of emergency order is limited, Termination by legislature</v>
      </c>
      <c r="AD494" t="s">
        <v>921</v>
      </c>
      <c r="AF494" t="s">
        <v>923</v>
      </c>
      <c r="AG494">
        <v>0</v>
      </c>
      <c r="AO494">
        <v>0</v>
      </c>
    </row>
    <row r="495" spans="1:48" x14ac:dyDescent="0.35">
      <c r="A495" t="s">
        <v>916</v>
      </c>
      <c r="B495" t="s">
        <v>924</v>
      </c>
      <c r="C495" s="1">
        <v>44210</v>
      </c>
      <c r="D495" s="1">
        <v>44701</v>
      </c>
      <c r="E495">
        <v>1</v>
      </c>
      <c r="F495" t="s">
        <v>924</v>
      </c>
      <c r="H495" t="s">
        <v>925</v>
      </c>
      <c r="I495" t="str">
        <f>("HF 124")</f>
        <v>HF 124</v>
      </c>
      <c r="J495" t="s">
        <v>924</v>
      </c>
      <c r="L495" t="s">
        <v>925</v>
      </c>
      <c r="M495" s="1">
        <v>44210</v>
      </c>
      <c r="N495" t="s">
        <v>924</v>
      </c>
      <c r="P495" t="s">
        <v>925</v>
      </c>
      <c r="Q495" t="str">
        <f t="shared" si="33"/>
        <v>Introduced</v>
      </c>
      <c r="R495" t="s">
        <v>924</v>
      </c>
      <c r="T495" t="s">
        <v>925</v>
      </c>
      <c r="U495" s="1">
        <v>44210</v>
      </c>
      <c r="V495" t="s">
        <v>924</v>
      </c>
      <c r="X495" t="s">
        <v>925</v>
      </c>
      <c r="Y495">
        <v>1</v>
      </c>
      <c r="Z495" t="s">
        <v>924</v>
      </c>
      <c r="AB495" t="s">
        <v>925</v>
      </c>
      <c r="AC495" t="str">
        <f>("Issuance of emergency order is restricted, Duration of emergency order is limited, Termination by legislature")</f>
        <v>Issuance of emergency order is restricted, Duration of emergency order is limited, Termination by legislature</v>
      </c>
      <c r="AD495" t="s">
        <v>924</v>
      </c>
      <c r="AF495" t="s">
        <v>925</v>
      </c>
      <c r="AG495">
        <v>0</v>
      </c>
      <c r="AO495">
        <v>0</v>
      </c>
    </row>
    <row r="496" spans="1:48" x14ac:dyDescent="0.35">
      <c r="A496" t="s">
        <v>916</v>
      </c>
      <c r="B496" t="s">
        <v>926</v>
      </c>
      <c r="C496" s="1">
        <v>44210</v>
      </c>
      <c r="D496" s="1">
        <v>44701</v>
      </c>
      <c r="E496">
        <v>1</v>
      </c>
      <c r="F496" t="s">
        <v>926</v>
      </c>
      <c r="H496" t="s">
        <v>927</v>
      </c>
      <c r="I496" t="str">
        <f>("SF 121")</f>
        <v>SF 121</v>
      </c>
      <c r="J496" t="s">
        <v>926</v>
      </c>
      <c r="L496" t="s">
        <v>927</v>
      </c>
      <c r="M496" s="1">
        <v>44210</v>
      </c>
      <c r="N496" t="s">
        <v>926</v>
      </c>
      <c r="P496" t="s">
        <v>927</v>
      </c>
      <c r="Q496" t="str">
        <f t="shared" si="33"/>
        <v>Introduced</v>
      </c>
      <c r="R496" t="s">
        <v>926</v>
      </c>
      <c r="T496" t="s">
        <v>927</v>
      </c>
      <c r="U496" s="1">
        <v>44210</v>
      </c>
      <c r="V496" t="s">
        <v>926</v>
      </c>
      <c r="X496" t="s">
        <v>927</v>
      </c>
      <c r="Y496">
        <v>1</v>
      </c>
      <c r="Z496" t="s">
        <v>926</v>
      </c>
      <c r="AB496" t="s">
        <v>927</v>
      </c>
      <c r="AC496" t="str">
        <f>("Issuance of emergency order is restricted, Duration of emergency order is limited, Termination by legislature")</f>
        <v>Issuance of emergency order is restricted, Duration of emergency order is limited, Termination by legislature</v>
      </c>
      <c r="AD496" t="s">
        <v>926</v>
      </c>
      <c r="AF496" t="s">
        <v>927</v>
      </c>
      <c r="AG496">
        <v>0</v>
      </c>
      <c r="AO496">
        <v>0</v>
      </c>
    </row>
    <row r="497" spans="1:48" x14ac:dyDescent="0.35">
      <c r="A497" t="s">
        <v>916</v>
      </c>
      <c r="B497" t="s">
        <v>928</v>
      </c>
      <c r="C497" s="1">
        <v>44224</v>
      </c>
      <c r="D497" s="1">
        <v>44701</v>
      </c>
      <c r="E497">
        <v>1</v>
      </c>
      <c r="F497" t="s">
        <v>928</v>
      </c>
      <c r="H497" t="s">
        <v>929</v>
      </c>
      <c r="I497" t="str">
        <f>("HF 371")</f>
        <v>HF 371</v>
      </c>
      <c r="J497" t="s">
        <v>928</v>
      </c>
      <c r="L497" t="s">
        <v>929</v>
      </c>
      <c r="M497" s="1">
        <v>44224</v>
      </c>
      <c r="N497" t="s">
        <v>928</v>
      </c>
      <c r="P497" t="s">
        <v>929</v>
      </c>
      <c r="Q497" t="str">
        <f t="shared" si="33"/>
        <v>Introduced</v>
      </c>
      <c r="R497" t="s">
        <v>928</v>
      </c>
      <c r="T497" t="s">
        <v>929</v>
      </c>
      <c r="U497" s="1">
        <v>44224</v>
      </c>
      <c r="V497" t="s">
        <v>928</v>
      </c>
      <c r="X497" t="s">
        <v>929</v>
      </c>
      <c r="Y497">
        <v>1</v>
      </c>
      <c r="Z497" t="s">
        <v>928</v>
      </c>
      <c r="AB497" t="s">
        <v>929</v>
      </c>
      <c r="AC497" t="str">
        <f>("Termination by legislature")</f>
        <v>Termination by legislature</v>
      </c>
      <c r="AD497" t="s">
        <v>928</v>
      </c>
      <c r="AF497" t="s">
        <v>929</v>
      </c>
      <c r="AG497">
        <v>0</v>
      </c>
      <c r="AO497">
        <v>0</v>
      </c>
    </row>
    <row r="498" spans="1:48" x14ac:dyDescent="0.35">
      <c r="A498" t="s">
        <v>916</v>
      </c>
      <c r="B498" t="s">
        <v>930</v>
      </c>
      <c r="C498" s="1">
        <v>44238</v>
      </c>
      <c r="D498" s="1">
        <v>44701</v>
      </c>
      <c r="E498">
        <v>1</v>
      </c>
      <c r="F498" t="s">
        <v>930</v>
      </c>
      <c r="H498" t="s">
        <v>931</v>
      </c>
      <c r="I498" t="str">
        <f>("HF 1008")</f>
        <v>HF 1008</v>
      </c>
      <c r="J498" t="s">
        <v>930</v>
      </c>
      <c r="L498" t="s">
        <v>931</v>
      </c>
      <c r="M498" s="1">
        <v>44238</v>
      </c>
      <c r="N498" t="s">
        <v>930</v>
      </c>
      <c r="P498" t="s">
        <v>931</v>
      </c>
      <c r="Q498" t="str">
        <f t="shared" si="33"/>
        <v>Introduced</v>
      </c>
      <c r="R498" t="s">
        <v>930</v>
      </c>
      <c r="T498" t="s">
        <v>931</v>
      </c>
      <c r="U498" s="1">
        <v>44238</v>
      </c>
      <c r="V498" t="s">
        <v>930</v>
      </c>
      <c r="X498" t="s">
        <v>931</v>
      </c>
      <c r="Y498">
        <v>1</v>
      </c>
      <c r="Z498" t="s">
        <v>930</v>
      </c>
      <c r="AB498" t="s">
        <v>931</v>
      </c>
      <c r="AC498" t="str">
        <f>("Scope of emergency order is restricted")</f>
        <v>Scope of emergency order is restricted</v>
      </c>
      <c r="AD498" t="s">
        <v>930</v>
      </c>
      <c r="AF498" t="s">
        <v>931</v>
      </c>
      <c r="AG498">
        <v>0</v>
      </c>
      <c r="AO498">
        <v>0</v>
      </c>
    </row>
    <row r="499" spans="1:48" x14ac:dyDescent="0.35">
      <c r="A499" t="s">
        <v>916</v>
      </c>
      <c r="B499" t="s">
        <v>932</v>
      </c>
      <c r="C499" s="1">
        <v>44245</v>
      </c>
      <c r="D499" s="1">
        <v>44701</v>
      </c>
      <c r="E499">
        <v>1</v>
      </c>
      <c r="F499" t="s">
        <v>932</v>
      </c>
      <c r="H499" t="s">
        <v>933</v>
      </c>
      <c r="I499" t="str">
        <f>("HF 1346")</f>
        <v>HF 1346</v>
      </c>
      <c r="J499" t="s">
        <v>932</v>
      </c>
      <c r="L499" t="s">
        <v>933</v>
      </c>
      <c r="M499" s="1">
        <v>44245</v>
      </c>
      <c r="N499" t="s">
        <v>932</v>
      </c>
      <c r="P499" t="s">
        <v>933</v>
      </c>
      <c r="Q499" t="str">
        <f t="shared" si="33"/>
        <v>Introduced</v>
      </c>
      <c r="R499" t="s">
        <v>932</v>
      </c>
      <c r="T499" t="s">
        <v>933</v>
      </c>
      <c r="U499" s="1">
        <v>44245</v>
      </c>
      <c r="V499" t="s">
        <v>932</v>
      </c>
      <c r="X499" t="s">
        <v>933</v>
      </c>
      <c r="Y499">
        <v>1</v>
      </c>
      <c r="Z499" t="s">
        <v>932</v>
      </c>
      <c r="AB499" t="s">
        <v>933</v>
      </c>
      <c r="AC499" t="str">
        <f>("Duration of emergency order is limited, Termination by legislature")</f>
        <v>Duration of emergency order is limited, Termination by legislature</v>
      </c>
      <c r="AD499" t="s">
        <v>932</v>
      </c>
      <c r="AF499" t="s">
        <v>933</v>
      </c>
      <c r="AG499">
        <v>0</v>
      </c>
      <c r="AO499">
        <v>0</v>
      </c>
    </row>
    <row r="500" spans="1:48" x14ac:dyDescent="0.35">
      <c r="A500" t="s">
        <v>916</v>
      </c>
      <c r="B500" t="s">
        <v>934</v>
      </c>
      <c r="C500" s="1">
        <v>44252</v>
      </c>
      <c r="D500" s="1">
        <v>44701</v>
      </c>
      <c r="E500">
        <v>1</v>
      </c>
      <c r="F500" t="s">
        <v>934</v>
      </c>
      <c r="H500" t="s">
        <v>935</v>
      </c>
      <c r="I500" t="str">
        <f>("HF 1515")</f>
        <v>HF 1515</v>
      </c>
      <c r="J500" t="s">
        <v>934</v>
      </c>
      <c r="L500" t="s">
        <v>935</v>
      </c>
      <c r="M500" s="1">
        <v>44252</v>
      </c>
      <c r="N500" t="s">
        <v>934</v>
      </c>
      <c r="P500" t="s">
        <v>935</v>
      </c>
      <c r="Q500" t="str">
        <f t="shared" si="33"/>
        <v>Introduced</v>
      </c>
      <c r="R500" t="s">
        <v>934</v>
      </c>
      <c r="T500" t="s">
        <v>935</v>
      </c>
      <c r="U500" s="1">
        <v>44252</v>
      </c>
      <c r="V500" t="s">
        <v>934</v>
      </c>
      <c r="X500" t="s">
        <v>935</v>
      </c>
      <c r="Y500">
        <v>1</v>
      </c>
      <c r="Z500" t="s">
        <v>934</v>
      </c>
      <c r="AB500" t="s">
        <v>935</v>
      </c>
      <c r="AC500" t="str">
        <f>("Duration of emergency order is limited, Termination by legislature")</f>
        <v>Duration of emergency order is limited, Termination by legislature</v>
      </c>
      <c r="AD500" t="s">
        <v>934</v>
      </c>
      <c r="AF500" t="s">
        <v>935</v>
      </c>
      <c r="AG500">
        <v>0</v>
      </c>
      <c r="AO500">
        <v>0</v>
      </c>
    </row>
    <row r="501" spans="1:48" x14ac:dyDescent="0.35">
      <c r="A501" t="s">
        <v>916</v>
      </c>
      <c r="B501" t="s">
        <v>936</v>
      </c>
      <c r="C501" s="1">
        <v>44252</v>
      </c>
      <c r="D501" s="1">
        <v>44701</v>
      </c>
      <c r="E501">
        <v>1</v>
      </c>
      <c r="F501" t="s">
        <v>936</v>
      </c>
      <c r="H501" t="s">
        <v>937</v>
      </c>
      <c r="I501" t="str">
        <f>("HF 1583")</f>
        <v>HF 1583</v>
      </c>
      <c r="J501" t="s">
        <v>936</v>
      </c>
      <c r="L501" t="s">
        <v>937</v>
      </c>
      <c r="M501" s="1">
        <v>44252</v>
      </c>
      <c r="N501" t="s">
        <v>936</v>
      </c>
      <c r="P501" t="s">
        <v>937</v>
      </c>
      <c r="Q501" t="str">
        <f t="shared" si="33"/>
        <v>Introduced</v>
      </c>
      <c r="R501" t="s">
        <v>936</v>
      </c>
      <c r="T501" t="s">
        <v>937</v>
      </c>
      <c r="U501" s="1">
        <v>44252</v>
      </c>
      <c r="V501" t="s">
        <v>936</v>
      </c>
      <c r="X501" t="s">
        <v>937</v>
      </c>
      <c r="Y501">
        <v>1</v>
      </c>
      <c r="Z501" t="s">
        <v>936</v>
      </c>
      <c r="AB501" t="s">
        <v>937</v>
      </c>
      <c r="AC501" t="str">
        <f>("Scope of emergency order is restricted")</f>
        <v>Scope of emergency order is restricted</v>
      </c>
      <c r="AD501" t="s">
        <v>936</v>
      </c>
      <c r="AF501" t="s">
        <v>937</v>
      </c>
      <c r="AG501">
        <v>1</v>
      </c>
      <c r="AH501" t="s">
        <v>936</v>
      </c>
      <c r="AJ501" t="s">
        <v>937</v>
      </c>
      <c r="AK501" t="str">
        <f>("Scope of emergency order is restricted")</f>
        <v>Scope of emergency order is restricted</v>
      </c>
      <c r="AL501" t="s">
        <v>936</v>
      </c>
      <c r="AN501" t="s">
        <v>937</v>
      </c>
      <c r="AO501">
        <v>1</v>
      </c>
      <c r="AP501" t="s">
        <v>936</v>
      </c>
      <c r="AR501" t="s">
        <v>937</v>
      </c>
      <c r="AS501" t="str">
        <f>("Scope of emergency order is restricted")</f>
        <v>Scope of emergency order is restricted</v>
      </c>
      <c r="AT501" t="s">
        <v>936</v>
      </c>
      <c r="AV501" t="s">
        <v>937</v>
      </c>
    </row>
    <row r="502" spans="1:48" x14ac:dyDescent="0.35">
      <c r="A502" t="s">
        <v>916</v>
      </c>
      <c r="B502" t="s">
        <v>938</v>
      </c>
      <c r="C502" s="1">
        <v>44256</v>
      </c>
      <c r="D502" s="1">
        <v>44701</v>
      </c>
      <c r="E502">
        <v>1</v>
      </c>
      <c r="F502" t="s">
        <v>938</v>
      </c>
      <c r="H502" t="s">
        <v>939</v>
      </c>
      <c r="I502" t="str">
        <f>("SF 1528")</f>
        <v>SF 1528</v>
      </c>
      <c r="J502" t="s">
        <v>938</v>
      </c>
      <c r="L502" t="s">
        <v>939</v>
      </c>
      <c r="M502" s="1">
        <v>44256</v>
      </c>
      <c r="N502" t="s">
        <v>938</v>
      </c>
      <c r="P502" t="s">
        <v>939</v>
      </c>
      <c r="Q502" t="str">
        <f t="shared" si="33"/>
        <v>Introduced</v>
      </c>
      <c r="R502" t="s">
        <v>938</v>
      </c>
      <c r="T502" t="s">
        <v>939</v>
      </c>
      <c r="U502" s="1">
        <v>44256</v>
      </c>
      <c r="V502" t="s">
        <v>938</v>
      </c>
      <c r="X502" t="s">
        <v>939</v>
      </c>
      <c r="Y502">
        <v>1</v>
      </c>
      <c r="Z502" t="s">
        <v>938</v>
      </c>
      <c r="AB502" t="s">
        <v>939</v>
      </c>
      <c r="AC502" t="str">
        <f>("Issuance of emergency order is restricted, Duration of emergency order is limited, Termination by legislature")</f>
        <v>Issuance of emergency order is restricted, Duration of emergency order is limited, Termination by legislature</v>
      </c>
      <c r="AD502" t="s">
        <v>938</v>
      </c>
      <c r="AF502" t="s">
        <v>939</v>
      </c>
      <c r="AG502">
        <v>0</v>
      </c>
      <c r="AO502">
        <v>0</v>
      </c>
    </row>
    <row r="503" spans="1:48" x14ac:dyDescent="0.35">
      <c r="A503" t="s">
        <v>916</v>
      </c>
      <c r="B503" t="s">
        <v>940</v>
      </c>
      <c r="C503" s="1">
        <v>44256</v>
      </c>
      <c r="D503" s="1">
        <v>44329</v>
      </c>
      <c r="E503">
        <v>1</v>
      </c>
      <c r="F503" t="s">
        <v>940</v>
      </c>
      <c r="H503" t="s">
        <v>941</v>
      </c>
      <c r="I503" t="str">
        <f>("SF 1589")</f>
        <v>SF 1589</v>
      </c>
      <c r="J503" t="s">
        <v>940</v>
      </c>
      <c r="L503" t="s">
        <v>941</v>
      </c>
      <c r="M503" s="1">
        <v>44256</v>
      </c>
      <c r="N503" t="s">
        <v>940</v>
      </c>
      <c r="P503" t="s">
        <v>941</v>
      </c>
      <c r="Q503" t="str">
        <f t="shared" si="33"/>
        <v>Introduced</v>
      </c>
      <c r="R503" t="s">
        <v>940</v>
      </c>
      <c r="T503" t="s">
        <v>941</v>
      </c>
      <c r="U503" s="1">
        <v>44256</v>
      </c>
      <c r="V503" t="s">
        <v>940</v>
      </c>
      <c r="X503" t="s">
        <v>941</v>
      </c>
      <c r="Y503">
        <v>0</v>
      </c>
      <c r="AG503">
        <v>1</v>
      </c>
      <c r="AH503" t="s">
        <v>940</v>
      </c>
      <c r="AJ503" t="s">
        <v>941</v>
      </c>
      <c r="AK503" t="str">
        <f>("Scope of emergency order is restricted")</f>
        <v>Scope of emergency order is restricted</v>
      </c>
      <c r="AL503" t="s">
        <v>940</v>
      </c>
      <c r="AN503" t="s">
        <v>941</v>
      </c>
      <c r="AO503">
        <v>1</v>
      </c>
      <c r="AP503" t="s">
        <v>940</v>
      </c>
      <c r="AR503" t="s">
        <v>941</v>
      </c>
      <c r="AS503" t="str">
        <f>("Scope of emergency order is restricted")</f>
        <v>Scope of emergency order is restricted</v>
      </c>
      <c r="AT503" t="s">
        <v>940</v>
      </c>
      <c r="AV503" t="s">
        <v>941</v>
      </c>
    </row>
    <row r="504" spans="1:48" x14ac:dyDescent="0.35">
      <c r="A504" t="s">
        <v>916</v>
      </c>
      <c r="B504" t="s">
        <v>942</v>
      </c>
      <c r="C504" s="1">
        <v>44265</v>
      </c>
      <c r="D504" s="1">
        <v>44701</v>
      </c>
      <c r="E504">
        <v>1</v>
      </c>
      <c r="F504" t="s">
        <v>942</v>
      </c>
      <c r="H504" t="s">
        <v>943</v>
      </c>
      <c r="I504" t="str">
        <f>("HF 2085")</f>
        <v>HF 2085</v>
      </c>
      <c r="J504" t="s">
        <v>942</v>
      </c>
      <c r="L504" t="s">
        <v>943</v>
      </c>
      <c r="M504" s="1">
        <v>44265</v>
      </c>
      <c r="N504" t="s">
        <v>942</v>
      </c>
      <c r="P504" t="s">
        <v>943</v>
      </c>
      <c r="Q504" t="str">
        <f t="shared" si="33"/>
        <v>Introduced</v>
      </c>
      <c r="R504" t="s">
        <v>942</v>
      </c>
      <c r="T504" t="s">
        <v>943</v>
      </c>
      <c r="U504" s="1">
        <v>44265</v>
      </c>
      <c r="V504" t="s">
        <v>942</v>
      </c>
      <c r="X504" t="s">
        <v>943</v>
      </c>
      <c r="Y504">
        <v>1</v>
      </c>
      <c r="Z504" t="s">
        <v>942</v>
      </c>
      <c r="AB504" t="s">
        <v>943</v>
      </c>
      <c r="AC504" t="str">
        <f>("Issuance of emergency order is restricted, Duration of emergency order is limited, Termination by legislature")</f>
        <v>Issuance of emergency order is restricted, Duration of emergency order is limited, Termination by legislature</v>
      </c>
      <c r="AD504" t="s">
        <v>942</v>
      </c>
      <c r="AF504" t="s">
        <v>943</v>
      </c>
      <c r="AG504">
        <v>0</v>
      </c>
      <c r="AO504">
        <v>0</v>
      </c>
    </row>
    <row r="505" spans="1:48" x14ac:dyDescent="0.35">
      <c r="A505" t="s">
        <v>916</v>
      </c>
      <c r="B505" t="s">
        <v>944</v>
      </c>
      <c r="C505" s="1">
        <v>44265</v>
      </c>
      <c r="D505" s="1">
        <v>44701</v>
      </c>
      <c r="E505">
        <v>1</v>
      </c>
      <c r="F505" t="s">
        <v>944</v>
      </c>
      <c r="H505" t="s">
        <v>945</v>
      </c>
      <c r="I505" t="str">
        <f>("SF 1947")</f>
        <v>SF 1947</v>
      </c>
      <c r="J505" t="s">
        <v>944</v>
      </c>
      <c r="L505" t="s">
        <v>945</v>
      </c>
      <c r="M505" s="1">
        <v>44265</v>
      </c>
      <c r="N505" t="s">
        <v>944</v>
      </c>
      <c r="P505" t="s">
        <v>945</v>
      </c>
      <c r="Q505" t="str">
        <f t="shared" si="33"/>
        <v>Introduced</v>
      </c>
      <c r="R505" t="s">
        <v>944</v>
      </c>
      <c r="T505" t="s">
        <v>945</v>
      </c>
      <c r="U505" s="1">
        <v>44265</v>
      </c>
      <c r="V505" t="s">
        <v>944</v>
      </c>
      <c r="X505" t="s">
        <v>945</v>
      </c>
      <c r="Y505">
        <v>1</v>
      </c>
      <c r="Z505" t="s">
        <v>944</v>
      </c>
      <c r="AB505" t="s">
        <v>945</v>
      </c>
      <c r="AC505" t="str">
        <f>("Issuance of emergency order is restricted, Duration of emergency order is limited, Termination by legislature")</f>
        <v>Issuance of emergency order is restricted, Duration of emergency order is limited, Termination by legislature</v>
      </c>
      <c r="AD505" t="s">
        <v>944</v>
      </c>
      <c r="AF505" t="s">
        <v>945</v>
      </c>
      <c r="AG505">
        <v>0</v>
      </c>
      <c r="AO505">
        <v>0</v>
      </c>
    </row>
    <row r="506" spans="1:48" x14ac:dyDescent="0.35">
      <c r="A506" t="s">
        <v>916</v>
      </c>
      <c r="B506" t="s">
        <v>946</v>
      </c>
      <c r="C506" s="1">
        <v>44266</v>
      </c>
      <c r="D506" s="1">
        <v>44701</v>
      </c>
      <c r="E506">
        <v>1</v>
      </c>
      <c r="F506" t="s">
        <v>946</v>
      </c>
      <c r="H506" t="s">
        <v>947</v>
      </c>
      <c r="I506" t="str">
        <f>("HF 2160")</f>
        <v>HF 2160</v>
      </c>
      <c r="J506" t="s">
        <v>946</v>
      </c>
      <c r="L506" t="s">
        <v>947</v>
      </c>
      <c r="M506" s="1">
        <v>44266</v>
      </c>
      <c r="N506" t="s">
        <v>946</v>
      </c>
      <c r="P506" t="s">
        <v>947</v>
      </c>
      <c r="Q506" t="str">
        <f t="shared" si="33"/>
        <v>Introduced</v>
      </c>
      <c r="R506" t="s">
        <v>946</v>
      </c>
      <c r="T506" t="s">
        <v>947</v>
      </c>
      <c r="U506" s="1">
        <v>44266</v>
      </c>
      <c r="V506" t="s">
        <v>946</v>
      </c>
      <c r="X506" t="s">
        <v>947</v>
      </c>
      <c r="Y506">
        <v>1</v>
      </c>
      <c r="Z506" t="s">
        <v>946</v>
      </c>
      <c r="AB506" t="s">
        <v>947</v>
      </c>
      <c r="AC506" t="str">
        <f>("Scope of emergency order is restricted")</f>
        <v>Scope of emergency order is restricted</v>
      </c>
      <c r="AD506" t="s">
        <v>946</v>
      </c>
      <c r="AF506" t="s">
        <v>947</v>
      </c>
      <c r="AG506">
        <v>1</v>
      </c>
      <c r="AH506" t="s">
        <v>946</v>
      </c>
      <c r="AJ506" t="s">
        <v>947</v>
      </c>
      <c r="AK506" t="str">
        <f>("Scope of emergency order is restricted")</f>
        <v>Scope of emergency order is restricted</v>
      </c>
      <c r="AL506" t="s">
        <v>946</v>
      </c>
      <c r="AN506" t="s">
        <v>947</v>
      </c>
      <c r="AO506">
        <v>1</v>
      </c>
      <c r="AP506" t="s">
        <v>946</v>
      </c>
      <c r="AR506" t="s">
        <v>947</v>
      </c>
      <c r="AS506" t="str">
        <f>("Scope of emergency order is restricted")</f>
        <v>Scope of emergency order is restricted</v>
      </c>
      <c r="AT506" t="s">
        <v>946</v>
      </c>
      <c r="AV506" t="s">
        <v>947</v>
      </c>
    </row>
    <row r="507" spans="1:48" x14ac:dyDescent="0.35">
      <c r="A507" t="s">
        <v>916</v>
      </c>
      <c r="B507" t="s">
        <v>948</v>
      </c>
      <c r="C507" s="1">
        <v>44266</v>
      </c>
      <c r="D507" s="1">
        <v>44701</v>
      </c>
      <c r="E507">
        <v>1</v>
      </c>
      <c r="F507" t="s">
        <v>948</v>
      </c>
      <c r="H507" t="s">
        <v>949</v>
      </c>
      <c r="I507" t="str">
        <f>("HF 2161")</f>
        <v>HF 2161</v>
      </c>
      <c r="J507" t="s">
        <v>948</v>
      </c>
      <c r="L507" t="s">
        <v>949</v>
      </c>
      <c r="M507" s="1">
        <v>44266</v>
      </c>
      <c r="N507" t="s">
        <v>948</v>
      </c>
      <c r="P507" t="s">
        <v>949</v>
      </c>
      <c r="Q507" t="str">
        <f t="shared" si="33"/>
        <v>Introduced</v>
      </c>
      <c r="R507" t="s">
        <v>948</v>
      </c>
      <c r="T507" t="s">
        <v>949</v>
      </c>
      <c r="U507" s="1">
        <v>44266</v>
      </c>
      <c r="V507" t="s">
        <v>948</v>
      </c>
      <c r="X507" t="s">
        <v>949</v>
      </c>
      <c r="Y507">
        <v>1</v>
      </c>
      <c r="Z507" t="s">
        <v>948</v>
      </c>
      <c r="AB507" t="s">
        <v>949</v>
      </c>
      <c r="AC507" t="str">
        <f>("Scope of emergency order is restricted")</f>
        <v>Scope of emergency order is restricted</v>
      </c>
      <c r="AD507" t="s">
        <v>948</v>
      </c>
      <c r="AF507" t="s">
        <v>949</v>
      </c>
      <c r="AG507">
        <v>1</v>
      </c>
      <c r="AH507" t="s">
        <v>948</v>
      </c>
      <c r="AJ507" t="s">
        <v>949</v>
      </c>
      <c r="AK507" t="str">
        <f>("Scope of emergency order is restricted")</f>
        <v>Scope of emergency order is restricted</v>
      </c>
      <c r="AL507" t="s">
        <v>948</v>
      </c>
      <c r="AN507" t="s">
        <v>949</v>
      </c>
      <c r="AO507">
        <v>1</v>
      </c>
      <c r="AP507" t="s">
        <v>948</v>
      </c>
      <c r="AR507" t="s">
        <v>949</v>
      </c>
      <c r="AS507" t="str">
        <f>("Scope of emergency order is restricted")</f>
        <v>Scope of emergency order is restricted</v>
      </c>
      <c r="AT507" t="s">
        <v>948</v>
      </c>
      <c r="AV507" t="s">
        <v>949</v>
      </c>
    </row>
    <row r="508" spans="1:48" x14ac:dyDescent="0.35">
      <c r="A508" t="s">
        <v>916</v>
      </c>
      <c r="B508" t="s">
        <v>950</v>
      </c>
      <c r="C508" s="1">
        <v>44270</v>
      </c>
      <c r="D508" s="1">
        <v>44701</v>
      </c>
      <c r="E508">
        <v>1</v>
      </c>
      <c r="F508" t="s">
        <v>950</v>
      </c>
      <c r="G508" t="s">
        <v>951</v>
      </c>
      <c r="H508" t="s">
        <v>952</v>
      </c>
      <c r="I508" t="str">
        <f>("HF 2204")</f>
        <v>HF 2204</v>
      </c>
      <c r="J508" t="s">
        <v>950</v>
      </c>
      <c r="L508" t="s">
        <v>952</v>
      </c>
      <c r="M508" s="1">
        <v>44270</v>
      </c>
      <c r="N508" t="s">
        <v>950</v>
      </c>
      <c r="P508" t="s">
        <v>952</v>
      </c>
      <c r="Q508" t="str">
        <f t="shared" si="33"/>
        <v>Introduced</v>
      </c>
      <c r="R508" t="s">
        <v>950</v>
      </c>
      <c r="T508" t="s">
        <v>952</v>
      </c>
      <c r="U508" s="1">
        <v>44270</v>
      </c>
      <c r="V508" t="s">
        <v>950</v>
      </c>
      <c r="X508" t="s">
        <v>952</v>
      </c>
      <c r="Y508">
        <v>1</v>
      </c>
      <c r="Z508" t="s">
        <v>950</v>
      </c>
      <c r="AB508" t="s">
        <v>952</v>
      </c>
      <c r="AC508" t="str">
        <f>("Issuance of emergency order is restricted")</f>
        <v>Issuance of emergency order is restricted</v>
      </c>
      <c r="AD508" t="s">
        <v>950</v>
      </c>
      <c r="AF508" t="s">
        <v>952</v>
      </c>
      <c r="AG508">
        <v>1</v>
      </c>
      <c r="AH508" t="s">
        <v>950</v>
      </c>
      <c r="AJ508" t="s">
        <v>952</v>
      </c>
      <c r="AK508" t="str">
        <f>("Issuance of emergency order is restricted")</f>
        <v>Issuance of emergency order is restricted</v>
      </c>
      <c r="AL508" t="s">
        <v>950</v>
      </c>
      <c r="AN508" t="s">
        <v>952</v>
      </c>
      <c r="AO508">
        <v>0</v>
      </c>
    </row>
    <row r="509" spans="1:48" x14ac:dyDescent="0.35">
      <c r="A509" t="s">
        <v>916</v>
      </c>
      <c r="B509" t="s">
        <v>917</v>
      </c>
      <c r="C509" s="1">
        <v>44270</v>
      </c>
      <c r="D509" s="1">
        <v>44701</v>
      </c>
      <c r="E509">
        <v>1</v>
      </c>
      <c r="F509" t="s">
        <v>917</v>
      </c>
      <c r="H509" t="s">
        <v>953</v>
      </c>
      <c r="I509" t="str">
        <f>("SF 4")</f>
        <v>SF 4</v>
      </c>
      <c r="J509" t="s">
        <v>917</v>
      </c>
      <c r="L509" t="s">
        <v>953</v>
      </c>
      <c r="M509" s="1">
        <v>44203</v>
      </c>
      <c r="N509" t="s">
        <v>917</v>
      </c>
      <c r="P509" t="s">
        <v>953</v>
      </c>
      <c r="Q509" t="str">
        <f>("Failed")</f>
        <v>Failed</v>
      </c>
      <c r="R509" t="s">
        <v>917</v>
      </c>
      <c r="T509" t="s">
        <v>953</v>
      </c>
      <c r="U509" s="1">
        <v>44384</v>
      </c>
      <c r="V509" t="s">
        <v>917</v>
      </c>
      <c r="X509" t="s">
        <v>953</v>
      </c>
      <c r="Y509">
        <v>1</v>
      </c>
      <c r="Z509" t="s">
        <v>917</v>
      </c>
      <c r="AB509" t="s">
        <v>953</v>
      </c>
      <c r="AC509" t="str">
        <f>("Issuance of emergency order is restricted, Duration of emergency order is limited, Termination by legislature")</f>
        <v>Issuance of emergency order is restricted, Duration of emergency order is limited, Termination by legislature</v>
      </c>
      <c r="AD509" t="s">
        <v>917</v>
      </c>
      <c r="AF509" t="s">
        <v>953</v>
      </c>
      <c r="AG509">
        <v>0</v>
      </c>
      <c r="AO509">
        <v>0</v>
      </c>
    </row>
    <row r="510" spans="1:48" x14ac:dyDescent="0.35">
      <c r="A510" t="s">
        <v>916</v>
      </c>
      <c r="B510" t="s">
        <v>954</v>
      </c>
      <c r="C510" s="1">
        <v>44277</v>
      </c>
      <c r="D510" s="1">
        <v>44701</v>
      </c>
      <c r="E510">
        <v>1</v>
      </c>
      <c r="F510" t="s">
        <v>954</v>
      </c>
      <c r="H510" t="s">
        <v>955</v>
      </c>
      <c r="I510" t="str">
        <f>("HF 2347")</f>
        <v>HF 2347</v>
      </c>
      <c r="J510" t="s">
        <v>954</v>
      </c>
      <c r="L510" t="s">
        <v>955</v>
      </c>
      <c r="M510" s="1">
        <v>44277</v>
      </c>
      <c r="N510" t="s">
        <v>954</v>
      </c>
      <c r="P510" t="s">
        <v>955</v>
      </c>
      <c r="Q510" t="str">
        <f>("Introduced")</f>
        <v>Introduced</v>
      </c>
      <c r="R510" t="s">
        <v>954</v>
      </c>
      <c r="T510" t="s">
        <v>955</v>
      </c>
      <c r="U510" s="1">
        <v>44592</v>
      </c>
      <c r="V510" t="s">
        <v>954</v>
      </c>
      <c r="X510" t="s">
        <v>955</v>
      </c>
      <c r="Y510">
        <v>1</v>
      </c>
      <c r="Z510" t="s">
        <v>954</v>
      </c>
      <c r="AB510" t="s">
        <v>955</v>
      </c>
      <c r="AC510" t="str">
        <f>("Scope of emergency order is restricted")</f>
        <v>Scope of emergency order is restricted</v>
      </c>
      <c r="AD510" t="s">
        <v>954</v>
      </c>
      <c r="AF510" t="s">
        <v>955</v>
      </c>
      <c r="AG510">
        <v>1</v>
      </c>
      <c r="AH510" t="s">
        <v>954</v>
      </c>
      <c r="AJ510" t="s">
        <v>955</v>
      </c>
      <c r="AK510" t="str">
        <f>("Scope of emergency order is restricted")</f>
        <v>Scope of emergency order is restricted</v>
      </c>
      <c r="AL510" t="s">
        <v>954</v>
      </c>
      <c r="AN510" t="s">
        <v>955</v>
      </c>
      <c r="AO510">
        <v>1</v>
      </c>
      <c r="AP510" t="s">
        <v>954</v>
      </c>
      <c r="AR510" t="s">
        <v>955</v>
      </c>
      <c r="AS510" t="str">
        <f>("Scope of emergency order is restricted")</f>
        <v>Scope of emergency order is restricted</v>
      </c>
      <c r="AT510" t="s">
        <v>954</v>
      </c>
      <c r="AV510" t="s">
        <v>955</v>
      </c>
    </row>
    <row r="511" spans="1:48" x14ac:dyDescent="0.35">
      <c r="A511" t="s">
        <v>916</v>
      </c>
      <c r="B511" t="s">
        <v>956</v>
      </c>
      <c r="C511" s="1">
        <v>44279</v>
      </c>
      <c r="D511" s="1">
        <v>44701</v>
      </c>
      <c r="E511">
        <v>1</v>
      </c>
      <c r="F511" t="s">
        <v>956</v>
      </c>
      <c r="H511" t="s">
        <v>957</v>
      </c>
      <c r="I511" t="str">
        <f>("SF 2288")</f>
        <v>SF 2288</v>
      </c>
      <c r="J511" t="s">
        <v>956</v>
      </c>
      <c r="L511" t="s">
        <v>957</v>
      </c>
      <c r="M511" s="1">
        <v>44644</v>
      </c>
      <c r="N511" t="s">
        <v>956</v>
      </c>
      <c r="P511" t="s">
        <v>957</v>
      </c>
      <c r="Q511" t="str">
        <f>("Introduced")</f>
        <v>Introduced</v>
      </c>
      <c r="R511" t="s">
        <v>956</v>
      </c>
      <c r="T511" t="s">
        <v>957</v>
      </c>
      <c r="U511" s="1">
        <v>44644</v>
      </c>
      <c r="V511" t="s">
        <v>956</v>
      </c>
      <c r="X511" t="s">
        <v>957</v>
      </c>
      <c r="Y511">
        <v>1</v>
      </c>
      <c r="Z511" t="s">
        <v>956</v>
      </c>
      <c r="AB511" t="s">
        <v>957</v>
      </c>
      <c r="AC511" t="str">
        <f>("Issuance of emergency order is restricted, Duration of emergency order is limited, Termination by legislature")</f>
        <v>Issuance of emergency order is restricted, Duration of emergency order is limited, Termination by legislature</v>
      </c>
      <c r="AD511" t="s">
        <v>956</v>
      </c>
      <c r="AF511" t="s">
        <v>957</v>
      </c>
      <c r="AG511">
        <v>0</v>
      </c>
      <c r="AO511">
        <v>0</v>
      </c>
    </row>
    <row r="512" spans="1:48" x14ac:dyDescent="0.35">
      <c r="A512" t="s">
        <v>916</v>
      </c>
      <c r="B512" t="s">
        <v>958</v>
      </c>
      <c r="C512" s="1">
        <v>44280</v>
      </c>
      <c r="D512" s="1">
        <v>44701</v>
      </c>
      <c r="E512">
        <v>1</v>
      </c>
      <c r="F512" t="s">
        <v>958</v>
      </c>
      <c r="H512" t="s">
        <v>959</v>
      </c>
      <c r="I512" t="str">
        <f>("HF 2422")</f>
        <v>HF 2422</v>
      </c>
      <c r="J512" t="s">
        <v>958</v>
      </c>
      <c r="L512" t="s">
        <v>959</v>
      </c>
      <c r="M512" s="1">
        <v>44280</v>
      </c>
      <c r="N512" t="s">
        <v>958</v>
      </c>
      <c r="P512" t="s">
        <v>959</v>
      </c>
      <c r="Q512" t="str">
        <f>("Introduced")</f>
        <v>Introduced</v>
      </c>
      <c r="R512" t="s">
        <v>958</v>
      </c>
      <c r="T512" t="s">
        <v>959</v>
      </c>
      <c r="U512" s="1">
        <v>44280</v>
      </c>
      <c r="V512" t="s">
        <v>958</v>
      </c>
      <c r="X512" t="s">
        <v>959</v>
      </c>
      <c r="Y512">
        <v>0</v>
      </c>
      <c r="AG512">
        <v>1</v>
      </c>
      <c r="AH512" t="s">
        <v>958</v>
      </c>
      <c r="AJ512" t="s">
        <v>959</v>
      </c>
      <c r="AK512" t="str">
        <f>("Scope of emergency order is restricted")</f>
        <v>Scope of emergency order is restricted</v>
      </c>
      <c r="AL512" t="s">
        <v>958</v>
      </c>
      <c r="AN512" t="s">
        <v>959</v>
      </c>
      <c r="AO512">
        <v>1</v>
      </c>
      <c r="AP512" t="s">
        <v>958</v>
      </c>
      <c r="AR512" t="s">
        <v>959</v>
      </c>
      <c r="AS512" t="str">
        <f>("Scope of emergency order is restricted")</f>
        <v>Scope of emergency order is restricted</v>
      </c>
      <c r="AT512" t="s">
        <v>958</v>
      </c>
      <c r="AV512" t="s">
        <v>959</v>
      </c>
    </row>
    <row r="513" spans="1:48" x14ac:dyDescent="0.35">
      <c r="A513" t="s">
        <v>916</v>
      </c>
      <c r="B513" t="s">
        <v>960</v>
      </c>
      <c r="C513" s="1">
        <v>44292</v>
      </c>
      <c r="D513" s="1">
        <v>44701</v>
      </c>
      <c r="E513">
        <v>1</v>
      </c>
      <c r="F513" t="s">
        <v>960</v>
      </c>
      <c r="G513" t="s">
        <v>961</v>
      </c>
      <c r="H513" t="s">
        <v>962</v>
      </c>
      <c r="I513" t="str">
        <f>("SF 2356")</f>
        <v>SF 2356</v>
      </c>
      <c r="J513" t="s">
        <v>960</v>
      </c>
      <c r="L513" t="s">
        <v>962</v>
      </c>
      <c r="M513" s="1">
        <v>44292</v>
      </c>
      <c r="N513" t="s">
        <v>960</v>
      </c>
      <c r="P513" t="s">
        <v>962</v>
      </c>
      <c r="Q513" t="str">
        <f>("Introduced")</f>
        <v>Introduced</v>
      </c>
      <c r="R513" t="s">
        <v>960</v>
      </c>
      <c r="T513" t="s">
        <v>962</v>
      </c>
      <c r="U513" s="1">
        <v>44592</v>
      </c>
      <c r="V513" t="s">
        <v>960</v>
      </c>
      <c r="X513" t="s">
        <v>962</v>
      </c>
      <c r="Y513">
        <v>1</v>
      </c>
      <c r="Z513" t="s">
        <v>960</v>
      </c>
      <c r="AB513" t="s">
        <v>962</v>
      </c>
      <c r="AC513" t="str">
        <f>("Issuance of emergency order is restricted")</f>
        <v>Issuance of emergency order is restricted</v>
      </c>
      <c r="AD513" t="s">
        <v>960</v>
      </c>
      <c r="AF513" t="s">
        <v>962</v>
      </c>
      <c r="AG513">
        <v>0</v>
      </c>
      <c r="AO513">
        <v>0</v>
      </c>
    </row>
    <row r="514" spans="1:48" x14ac:dyDescent="0.35">
      <c r="A514" t="s">
        <v>916</v>
      </c>
      <c r="B514" t="s">
        <v>963</v>
      </c>
      <c r="C514" s="1">
        <v>44302</v>
      </c>
      <c r="D514" s="1">
        <v>44701</v>
      </c>
      <c r="E514">
        <v>1</v>
      </c>
      <c r="F514" t="s">
        <v>963</v>
      </c>
      <c r="H514" t="s">
        <v>964</v>
      </c>
      <c r="I514" t="str">
        <f>("SF 2431")</f>
        <v>SF 2431</v>
      </c>
      <c r="J514" t="s">
        <v>963</v>
      </c>
      <c r="L514" t="s">
        <v>964</v>
      </c>
      <c r="M514" s="1">
        <v>44302</v>
      </c>
      <c r="N514" t="s">
        <v>963</v>
      </c>
      <c r="P514" t="s">
        <v>964</v>
      </c>
      <c r="Q514" t="str">
        <f>("Introduced")</f>
        <v>Introduced</v>
      </c>
      <c r="R514" t="s">
        <v>963</v>
      </c>
      <c r="T514" t="s">
        <v>964</v>
      </c>
      <c r="U514" s="1">
        <v>44302</v>
      </c>
      <c r="V514" t="s">
        <v>963</v>
      </c>
      <c r="X514" t="s">
        <v>964</v>
      </c>
      <c r="Y514">
        <v>0</v>
      </c>
      <c r="AG514">
        <v>1</v>
      </c>
      <c r="AH514" t="s">
        <v>963</v>
      </c>
      <c r="AJ514" t="s">
        <v>964</v>
      </c>
      <c r="AK514" t="str">
        <f>("Scope of emergency order is restricted")</f>
        <v>Scope of emergency order is restricted</v>
      </c>
      <c r="AL514" t="s">
        <v>963</v>
      </c>
      <c r="AN514" t="s">
        <v>964</v>
      </c>
      <c r="AO514">
        <v>1</v>
      </c>
      <c r="AP514" t="s">
        <v>963</v>
      </c>
      <c r="AR514" t="s">
        <v>964</v>
      </c>
      <c r="AS514" t="str">
        <f>("Scope of emergency order is restricted")</f>
        <v>Scope of emergency order is restricted</v>
      </c>
      <c r="AT514" t="s">
        <v>963</v>
      </c>
      <c r="AV514" t="s">
        <v>964</v>
      </c>
    </row>
    <row r="515" spans="1:48" x14ac:dyDescent="0.35">
      <c r="A515" t="s">
        <v>916</v>
      </c>
      <c r="B515" t="s">
        <v>940</v>
      </c>
      <c r="C515" s="1">
        <v>44330</v>
      </c>
      <c r="D515" s="1">
        <v>44701</v>
      </c>
      <c r="E515">
        <v>1</v>
      </c>
      <c r="F515" t="s">
        <v>940</v>
      </c>
      <c r="H515" t="s">
        <v>965</v>
      </c>
      <c r="I515" t="str">
        <f>("SF 1589")</f>
        <v>SF 1589</v>
      </c>
      <c r="J515" t="s">
        <v>940</v>
      </c>
      <c r="L515" t="s">
        <v>965</v>
      </c>
      <c r="M515" s="1">
        <v>44256</v>
      </c>
      <c r="N515" t="s">
        <v>940</v>
      </c>
      <c r="P515" t="s">
        <v>965</v>
      </c>
      <c r="Q515" t="str">
        <f>("Passed First Chamber")</f>
        <v>Passed First Chamber</v>
      </c>
      <c r="R515" t="s">
        <v>940</v>
      </c>
      <c r="T515" t="s">
        <v>965</v>
      </c>
      <c r="U515" s="1">
        <v>44330</v>
      </c>
      <c r="V515" t="s">
        <v>940</v>
      </c>
      <c r="X515" t="s">
        <v>965</v>
      </c>
      <c r="Y515">
        <v>0</v>
      </c>
      <c r="AG515">
        <v>1</v>
      </c>
      <c r="AH515" t="s">
        <v>940</v>
      </c>
      <c r="AJ515" t="s">
        <v>965</v>
      </c>
      <c r="AK515" t="str">
        <f>("Scope of emergency order is restricted")</f>
        <v>Scope of emergency order is restricted</v>
      </c>
      <c r="AL515" t="s">
        <v>940</v>
      </c>
      <c r="AN515" t="s">
        <v>965</v>
      </c>
      <c r="AO515">
        <v>1</v>
      </c>
      <c r="AP515" t="s">
        <v>940</v>
      </c>
      <c r="AR515" t="s">
        <v>965</v>
      </c>
      <c r="AS515" t="str">
        <f>("Scope of emergency order is restricted")</f>
        <v>Scope of emergency order is restricted</v>
      </c>
      <c r="AT515" t="s">
        <v>940</v>
      </c>
      <c r="AV515" t="s">
        <v>965</v>
      </c>
    </row>
    <row r="516" spans="1:48" x14ac:dyDescent="0.35">
      <c r="A516" t="s">
        <v>916</v>
      </c>
      <c r="B516" t="s">
        <v>966</v>
      </c>
      <c r="C516" s="1">
        <v>44331</v>
      </c>
      <c r="D516" s="1">
        <v>44701</v>
      </c>
      <c r="E516">
        <v>1</v>
      </c>
      <c r="F516" t="s">
        <v>966</v>
      </c>
      <c r="H516" t="s">
        <v>967</v>
      </c>
      <c r="I516" t="str">
        <f>("HF 2640")</f>
        <v>HF 2640</v>
      </c>
      <c r="J516" t="s">
        <v>966</v>
      </c>
      <c r="L516" t="s">
        <v>967</v>
      </c>
      <c r="M516" s="1">
        <v>44331</v>
      </c>
      <c r="N516" t="s">
        <v>966</v>
      </c>
      <c r="P516" t="s">
        <v>967</v>
      </c>
      <c r="Q516" t="str">
        <f t="shared" ref="Q516:Q524" si="34">("Introduced")</f>
        <v>Introduced</v>
      </c>
      <c r="R516" t="s">
        <v>966</v>
      </c>
      <c r="T516" t="s">
        <v>967</v>
      </c>
      <c r="U516" s="1">
        <v>44593</v>
      </c>
      <c r="V516" t="s">
        <v>966</v>
      </c>
      <c r="X516" t="s">
        <v>967</v>
      </c>
      <c r="Y516">
        <v>1</v>
      </c>
      <c r="Z516" t="s">
        <v>966</v>
      </c>
      <c r="AB516" t="s">
        <v>967</v>
      </c>
      <c r="AC516" t="str">
        <f>("Issuance of emergency order is restricted")</f>
        <v>Issuance of emergency order is restricted</v>
      </c>
      <c r="AD516" t="s">
        <v>966</v>
      </c>
      <c r="AF516" t="s">
        <v>967</v>
      </c>
      <c r="AG516">
        <v>0</v>
      </c>
      <c r="AO516">
        <v>0</v>
      </c>
    </row>
    <row r="517" spans="1:48" x14ac:dyDescent="0.35">
      <c r="A517" t="s">
        <v>916</v>
      </c>
      <c r="B517" t="s">
        <v>968</v>
      </c>
      <c r="C517" s="1">
        <v>44332</v>
      </c>
      <c r="D517" s="1">
        <v>44701</v>
      </c>
      <c r="E517">
        <v>1</v>
      </c>
      <c r="F517" t="s">
        <v>968</v>
      </c>
      <c r="H517" t="s">
        <v>969</v>
      </c>
      <c r="I517" t="str">
        <f>("SF 2559")</f>
        <v>SF 2559</v>
      </c>
      <c r="J517" t="s">
        <v>968</v>
      </c>
      <c r="L517" t="s">
        <v>969</v>
      </c>
      <c r="M517" s="1">
        <v>44332</v>
      </c>
      <c r="N517" t="s">
        <v>968</v>
      </c>
      <c r="P517" t="s">
        <v>969</v>
      </c>
      <c r="Q517" t="str">
        <f t="shared" si="34"/>
        <v>Introduced</v>
      </c>
      <c r="R517" t="s">
        <v>968</v>
      </c>
      <c r="T517" t="s">
        <v>969</v>
      </c>
      <c r="U517" s="1">
        <v>44332</v>
      </c>
      <c r="V517" t="s">
        <v>968</v>
      </c>
      <c r="X517" t="s">
        <v>969</v>
      </c>
      <c r="Y517">
        <v>1</v>
      </c>
      <c r="Z517" t="s">
        <v>968</v>
      </c>
      <c r="AB517" t="s">
        <v>969</v>
      </c>
      <c r="AC517" t="str">
        <f>("Issuance of emergency order is restricted")</f>
        <v>Issuance of emergency order is restricted</v>
      </c>
      <c r="AD517" t="s">
        <v>968</v>
      </c>
      <c r="AF517" t="s">
        <v>969</v>
      </c>
      <c r="AG517">
        <v>0</v>
      </c>
      <c r="AO517">
        <v>0</v>
      </c>
    </row>
    <row r="518" spans="1:48" x14ac:dyDescent="0.35">
      <c r="A518" t="s">
        <v>916</v>
      </c>
      <c r="B518" t="s">
        <v>970</v>
      </c>
      <c r="C518" s="1">
        <v>44361</v>
      </c>
      <c r="D518" s="1">
        <v>44383</v>
      </c>
      <c r="E518">
        <v>1</v>
      </c>
      <c r="F518" t="s">
        <v>970</v>
      </c>
      <c r="H518" t="s">
        <v>139</v>
      </c>
      <c r="I518" t="str">
        <f>("HF 22")</f>
        <v>HF 22</v>
      </c>
      <c r="J518" t="s">
        <v>970</v>
      </c>
      <c r="L518" t="s">
        <v>139</v>
      </c>
      <c r="M518" s="1">
        <v>44361</v>
      </c>
      <c r="N518" t="s">
        <v>970</v>
      </c>
      <c r="P518" t="s">
        <v>139</v>
      </c>
      <c r="Q518" t="str">
        <f t="shared" si="34"/>
        <v>Introduced</v>
      </c>
      <c r="R518" t="s">
        <v>970</v>
      </c>
      <c r="T518" t="s">
        <v>139</v>
      </c>
      <c r="U518" s="1">
        <v>44361</v>
      </c>
      <c r="V518" t="s">
        <v>970</v>
      </c>
      <c r="X518" t="s">
        <v>139</v>
      </c>
      <c r="Y518">
        <v>1</v>
      </c>
      <c r="Z518" t="s">
        <v>970</v>
      </c>
      <c r="AB518" t="s">
        <v>139</v>
      </c>
      <c r="AC518" t="str">
        <f>("Duration of emergency order is limited, Termination by legislature")</f>
        <v>Duration of emergency order is limited, Termination by legislature</v>
      </c>
      <c r="AD518" t="s">
        <v>970</v>
      </c>
      <c r="AF518" t="s">
        <v>139</v>
      </c>
      <c r="AG518">
        <v>0</v>
      </c>
      <c r="AO518">
        <v>0</v>
      </c>
    </row>
    <row r="519" spans="1:48" x14ac:dyDescent="0.35">
      <c r="A519" t="s">
        <v>916</v>
      </c>
      <c r="B519" t="s">
        <v>971</v>
      </c>
      <c r="C519" s="1">
        <v>44361</v>
      </c>
      <c r="D519" s="1">
        <v>44383</v>
      </c>
      <c r="E519">
        <v>1</v>
      </c>
      <c r="F519" t="s">
        <v>971</v>
      </c>
      <c r="H519" t="s">
        <v>972</v>
      </c>
      <c r="I519" t="str">
        <f>("HF 28")</f>
        <v>HF 28</v>
      </c>
      <c r="J519" t="s">
        <v>971</v>
      </c>
      <c r="L519" t="s">
        <v>972</v>
      </c>
      <c r="M519" s="1">
        <v>44361</v>
      </c>
      <c r="N519" t="s">
        <v>971</v>
      </c>
      <c r="P519" t="s">
        <v>972</v>
      </c>
      <c r="Q519" t="str">
        <f t="shared" si="34"/>
        <v>Introduced</v>
      </c>
      <c r="R519" t="s">
        <v>971</v>
      </c>
      <c r="T519" t="s">
        <v>972</v>
      </c>
      <c r="U519" s="1">
        <v>44361</v>
      </c>
      <c r="V519" t="s">
        <v>971</v>
      </c>
      <c r="X519" t="s">
        <v>972</v>
      </c>
      <c r="Y519">
        <v>1</v>
      </c>
      <c r="Z519" t="s">
        <v>971</v>
      </c>
      <c r="AB519" t="s">
        <v>972</v>
      </c>
      <c r="AC519" t="str">
        <f>("Duration of emergency order is limited, Scope of emergency order is restricted, Termination by legislature")</f>
        <v>Duration of emergency order is limited, Scope of emergency order is restricted, Termination by legislature</v>
      </c>
      <c r="AD519" t="s">
        <v>971</v>
      </c>
      <c r="AF519" t="s">
        <v>972</v>
      </c>
      <c r="AG519">
        <v>0</v>
      </c>
      <c r="AO519">
        <v>0</v>
      </c>
    </row>
    <row r="520" spans="1:48" x14ac:dyDescent="0.35">
      <c r="A520" t="s">
        <v>916</v>
      </c>
      <c r="B520" t="s">
        <v>973</v>
      </c>
      <c r="C520" s="1">
        <v>44362</v>
      </c>
      <c r="D520" s="1">
        <v>44383</v>
      </c>
      <c r="E520">
        <v>1</v>
      </c>
      <c r="F520" t="s">
        <v>973</v>
      </c>
      <c r="H520" t="s">
        <v>974</v>
      </c>
      <c r="I520" t="str">
        <f>("HF 36")</f>
        <v>HF 36</v>
      </c>
      <c r="J520" t="s">
        <v>973</v>
      </c>
      <c r="L520" t="s">
        <v>974</v>
      </c>
      <c r="M520" s="1">
        <v>44362</v>
      </c>
      <c r="N520" t="s">
        <v>973</v>
      </c>
      <c r="P520" t="s">
        <v>974</v>
      </c>
      <c r="Q520" t="str">
        <f t="shared" si="34"/>
        <v>Introduced</v>
      </c>
      <c r="R520" t="s">
        <v>973</v>
      </c>
      <c r="T520" t="s">
        <v>974</v>
      </c>
      <c r="U520" s="1">
        <v>44362</v>
      </c>
      <c r="V520" t="s">
        <v>973</v>
      </c>
      <c r="X520" t="s">
        <v>974</v>
      </c>
      <c r="Y520">
        <v>1</v>
      </c>
      <c r="Z520" t="s">
        <v>973</v>
      </c>
      <c r="AB520" t="s">
        <v>974</v>
      </c>
      <c r="AC520" t="str">
        <f>("Duration of emergency order is limited, Scope of emergency order is restricted, Termination by legislature")</f>
        <v>Duration of emergency order is limited, Scope of emergency order is restricted, Termination by legislature</v>
      </c>
      <c r="AD520" t="s">
        <v>973</v>
      </c>
      <c r="AF520" t="s">
        <v>974</v>
      </c>
      <c r="AG520">
        <v>0</v>
      </c>
      <c r="AO520">
        <v>0</v>
      </c>
    </row>
    <row r="521" spans="1:48" x14ac:dyDescent="0.35">
      <c r="A521" t="s">
        <v>916</v>
      </c>
      <c r="B521" t="s">
        <v>975</v>
      </c>
      <c r="C521" s="1">
        <v>44362</v>
      </c>
      <c r="D521" s="1">
        <v>44383</v>
      </c>
      <c r="E521">
        <v>1</v>
      </c>
      <c r="F521" t="s">
        <v>975</v>
      </c>
      <c r="H521" t="s">
        <v>976</v>
      </c>
      <c r="I521" t="str">
        <f>("SF 27")</f>
        <v>SF 27</v>
      </c>
      <c r="J521" t="s">
        <v>975</v>
      </c>
      <c r="L521" t="s">
        <v>976</v>
      </c>
      <c r="M521" s="1">
        <v>44362</v>
      </c>
      <c r="N521" t="s">
        <v>975</v>
      </c>
      <c r="P521" t="s">
        <v>976</v>
      </c>
      <c r="Q521" t="str">
        <f t="shared" si="34"/>
        <v>Introduced</v>
      </c>
      <c r="R521" t="s">
        <v>975</v>
      </c>
      <c r="T521" t="s">
        <v>976</v>
      </c>
      <c r="U521" s="1">
        <v>44362</v>
      </c>
      <c r="V521" t="s">
        <v>975</v>
      </c>
      <c r="X521" t="s">
        <v>976</v>
      </c>
      <c r="Y521">
        <v>1</v>
      </c>
      <c r="Z521" t="s">
        <v>975</v>
      </c>
      <c r="AB521" t="s">
        <v>976</v>
      </c>
      <c r="AC521" t="str">
        <f>("Issuance of emergency order is restricted, Duration of emergency order is limited, Termination by legislature")</f>
        <v>Issuance of emergency order is restricted, Duration of emergency order is limited, Termination by legislature</v>
      </c>
      <c r="AD521" t="s">
        <v>975</v>
      </c>
      <c r="AF521" t="s">
        <v>976</v>
      </c>
      <c r="AG521">
        <v>0</v>
      </c>
      <c r="AO521">
        <v>0</v>
      </c>
    </row>
    <row r="522" spans="1:48" x14ac:dyDescent="0.35">
      <c r="A522" t="s">
        <v>916</v>
      </c>
      <c r="B522" t="s">
        <v>977</v>
      </c>
      <c r="C522" s="1">
        <v>44362</v>
      </c>
      <c r="D522" s="1">
        <v>44383</v>
      </c>
      <c r="E522">
        <v>1</v>
      </c>
      <c r="F522" t="s">
        <v>977</v>
      </c>
      <c r="H522" t="s">
        <v>139</v>
      </c>
      <c r="I522" t="str">
        <f>("SF 36")</f>
        <v>SF 36</v>
      </c>
      <c r="J522" t="s">
        <v>977</v>
      </c>
      <c r="L522" t="s">
        <v>139</v>
      </c>
      <c r="M522" s="1">
        <v>44362</v>
      </c>
      <c r="N522" t="s">
        <v>977</v>
      </c>
      <c r="P522" t="s">
        <v>139</v>
      </c>
      <c r="Q522" t="str">
        <f t="shared" si="34"/>
        <v>Introduced</v>
      </c>
      <c r="R522" t="s">
        <v>977</v>
      </c>
      <c r="T522" t="s">
        <v>139</v>
      </c>
      <c r="U522" s="1">
        <v>44362</v>
      </c>
      <c r="V522" t="s">
        <v>977</v>
      </c>
      <c r="X522" t="s">
        <v>139</v>
      </c>
      <c r="Y522">
        <v>1</v>
      </c>
      <c r="Z522" t="s">
        <v>977</v>
      </c>
      <c r="AB522" t="s">
        <v>139</v>
      </c>
      <c r="AC522" t="str">
        <f>("Issuance of emergency order is restricted, Duration of emergency order is limited, Termination by legislature")</f>
        <v>Issuance of emergency order is restricted, Duration of emergency order is limited, Termination by legislature</v>
      </c>
      <c r="AD522" t="s">
        <v>977</v>
      </c>
      <c r="AF522" t="s">
        <v>139</v>
      </c>
      <c r="AG522">
        <v>0</v>
      </c>
      <c r="AO522">
        <v>0</v>
      </c>
    </row>
    <row r="523" spans="1:48" x14ac:dyDescent="0.35">
      <c r="A523" t="s">
        <v>916</v>
      </c>
      <c r="B523" t="s">
        <v>978</v>
      </c>
      <c r="C523" s="1">
        <v>44364</v>
      </c>
      <c r="D523" s="1">
        <v>44383</v>
      </c>
      <c r="E523">
        <v>1</v>
      </c>
      <c r="F523" t="s">
        <v>978</v>
      </c>
      <c r="H523" t="s">
        <v>139</v>
      </c>
      <c r="I523" t="str">
        <f>("SF 42")</f>
        <v>SF 42</v>
      </c>
      <c r="J523" t="s">
        <v>978</v>
      </c>
      <c r="L523" t="s">
        <v>139</v>
      </c>
      <c r="M523" s="1">
        <v>44364</v>
      </c>
      <c r="N523" t="s">
        <v>978</v>
      </c>
      <c r="P523" t="s">
        <v>139</v>
      </c>
      <c r="Q523" t="str">
        <f t="shared" si="34"/>
        <v>Introduced</v>
      </c>
      <c r="R523" t="s">
        <v>978</v>
      </c>
      <c r="T523" t="s">
        <v>139</v>
      </c>
      <c r="U523" s="1">
        <v>44364</v>
      </c>
      <c r="V523" t="s">
        <v>978</v>
      </c>
      <c r="X523" t="s">
        <v>139</v>
      </c>
      <c r="Y523">
        <v>1</v>
      </c>
      <c r="Z523" t="s">
        <v>978</v>
      </c>
      <c r="AB523" t="s">
        <v>139</v>
      </c>
      <c r="AC523" t="str">
        <f>("Duration of emergency order is limited, Termination by legislature")</f>
        <v>Duration of emergency order is limited, Termination by legislature</v>
      </c>
      <c r="AD523" t="s">
        <v>978</v>
      </c>
      <c r="AF523" t="s">
        <v>139</v>
      </c>
      <c r="AG523">
        <v>0</v>
      </c>
      <c r="AO523">
        <v>0</v>
      </c>
    </row>
    <row r="524" spans="1:48" x14ac:dyDescent="0.35">
      <c r="A524" t="s">
        <v>916</v>
      </c>
      <c r="B524" t="s">
        <v>979</v>
      </c>
      <c r="C524" s="1">
        <v>44369</v>
      </c>
      <c r="D524" s="1">
        <v>44383</v>
      </c>
      <c r="E524">
        <v>1</v>
      </c>
      <c r="F524" t="s">
        <v>979</v>
      </c>
      <c r="G524" t="s">
        <v>980</v>
      </c>
      <c r="H524" t="s">
        <v>139</v>
      </c>
      <c r="I524" t="str">
        <f>("SF 61")</f>
        <v>SF 61</v>
      </c>
      <c r="J524" t="s">
        <v>979</v>
      </c>
      <c r="L524" t="s">
        <v>139</v>
      </c>
      <c r="M524" s="1">
        <v>44369</v>
      </c>
      <c r="N524" t="s">
        <v>979</v>
      </c>
      <c r="P524" t="s">
        <v>139</v>
      </c>
      <c r="Q524" t="str">
        <f t="shared" si="34"/>
        <v>Introduced</v>
      </c>
      <c r="R524" t="s">
        <v>979</v>
      </c>
      <c r="T524" t="s">
        <v>139</v>
      </c>
      <c r="U524" s="1">
        <v>44369</v>
      </c>
      <c r="V524" t="s">
        <v>979</v>
      </c>
      <c r="X524" t="s">
        <v>139</v>
      </c>
      <c r="Y524">
        <v>1</v>
      </c>
      <c r="Z524" t="s">
        <v>979</v>
      </c>
      <c r="AB524" t="s">
        <v>139</v>
      </c>
      <c r="AC524" t="str">
        <f>("Issuance of emergency order is restricted, Duration of emergency order is limited, Termination by legislature")</f>
        <v>Issuance of emergency order is restricted, Duration of emergency order is limited, Termination by legislature</v>
      </c>
      <c r="AD524" t="s">
        <v>979</v>
      </c>
      <c r="AF524" t="s">
        <v>139</v>
      </c>
      <c r="AG524">
        <v>0</v>
      </c>
      <c r="AO524">
        <v>0</v>
      </c>
    </row>
    <row r="525" spans="1:48" x14ac:dyDescent="0.35">
      <c r="A525" t="s">
        <v>916</v>
      </c>
      <c r="B525" t="s">
        <v>970</v>
      </c>
      <c r="C525" s="1">
        <v>44384</v>
      </c>
      <c r="D525" s="1">
        <v>44701</v>
      </c>
      <c r="E525">
        <v>1</v>
      </c>
      <c r="F525" t="s">
        <v>970</v>
      </c>
      <c r="H525" t="s">
        <v>139</v>
      </c>
      <c r="I525" t="str">
        <f>("HF 22")</f>
        <v>HF 22</v>
      </c>
      <c r="J525" t="s">
        <v>970</v>
      </c>
      <c r="L525" t="s">
        <v>139</v>
      </c>
      <c r="M525" s="1">
        <v>44361</v>
      </c>
      <c r="N525" t="s">
        <v>970</v>
      </c>
      <c r="P525" t="s">
        <v>139</v>
      </c>
      <c r="Q525" t="str">
        <f>("Failed")</f>
        <v>Failed</v>
      </c>
      <c r="R525" t="s">
        <v>970</v>
      </c>
      <c r="T525" t="s">
        <v>139</v>
      </c>
      <c r="U525" s="1">
        <v>44384</v>
      </c>
      <c r="V525" t="s">
        <v>970</v>
      </c>
      <c r="X525" t="s">
        <v>139</v>
      </c>
      <c r="Y525">
        <v>1</v>
      </c>
      <c r="Z525" t="s">
        <v>970</v>
      </c>
      <c r="AB525" t="s">
        <v>139</v>
      </c>
      <c r="AC525" t="str">
        <f>("Duration of emergency order is limited, Termination by legislature")</f>
        <v>Duration of emergency order is limited, Termination by legislature</v>
      </c>
      <c r="AD525" t="s">
        <v>970</v>
      </c>
      <c r="AF525" t="s">
        <v>139</v>
      </c>
      <c r="AG525">
        <v>0</v>
      </c>
      <c r="AO525">
        <v>0</v>
      </c>
    </row>
    <row r="526" spans="1:48" x14ac:dyDescent="0.35">
      <c r="A526" t="s">
        <v>916</v>
      </c>
      <c r="B526" t="s">
        <v>971</v>
      </c>
      <c r="C526" s="1">
        <v>44384</v>
      </c>
      <c r="D526" s="1">
        <v>44701</v>
      </c>
      <c r="E526">
        <v>1</v>
      </c>
      <c r="F526" t="s">
        <v>971</v>
      </c>
      <c r="H526" t="s">
        <v>981</v>
      </c>
      <c r="I526" t="str">
        <f>("HF 28")</f>
        <v>HF 28</v>
      </c>
      <c r="J526" t="s">
        <v>971</v>
      </c>
      <c r="L526" t="s">
        <v>981</v>
      </c>
      <c r="M526" s="1">
        <v>44361</v>
      </c>
      <c r="N526" t="s">
        <v>971</v>
      </c>
      <c r="P526" t="s">
        <v>981</v>
      </c>
      <c r="Q526" t="str">
        <f>("Failed")</f>
        <v>Failed</v>
      </c>
      <c r="R526" t="s">
        <v>971</v>
      </c>
      <c r="T526" t="s">
        <v>981</v>
      </c>
      <c r="U526" s="1">
        <v>44384</v>
      </c>
      <c r="V526" t="s">
        <v>971</v>
      </c>
      <c r="X526" t="s">
        <v>981</v>
      </c>
      <c r="Y526">
        <v>1</v>
      </c>
      <c r="Z526" t="s">
        <v>971</v>
      </c>
      <c r="AB526" t="s">
        <v>981</v>
      </c>
      <c r="AC526" t="str">
        <f>("Duration of emergency order is limited, Scope of emergency order is restricted, Termination by legislature")</f>
        <v>Duration of emergency order is limited, Scope of emergency order is restricted, Termination by legislature</v>
      </c>
      <c r="AD526" t="s">
        <v>971</v>
      </c>
      <c r="AF526" t="s">
        <v>981</v>
      </c>
      <c r="AG526">
        <v>0</v>
      </c>
      <c r="AO526">
        <v>0</v>
      </c>
    </row>
    <row r="527" spans="1:48" x14ac:dyDescent="0.35">
      <c r="A527" t="s">
        <v>916</v>
      </c>
      <c r="B527" t="s">
        <v>973</v>
      </c>
      <c r="C527" s="1">
        <v>44384</v>
      </c>
      <c r="D527" s="1">
        <v>44701</v>
      </c>
      <c r="E527">
        <v>1</v>
      </c>
      <c r="F527" t="s">
        <v>973</v>
      </c>
      <c r="H527" t="s">
        <v>982</v>
      </c>
      <c r="I527" t="str">
        <f>("HF 36")</f>
        <v>HF 36</v>
      </c>
      <c r="J527" t="s">
        <v>973</v>
      </c>
      <c r="L527" t="s">
        <v>982</v>
      </c>
      <c r="M527" s="1">
        <v>44362</v>
      </c>
      <c r="N527" t="s">
        <v>973</v>
      </c>
      <c r="P527" t="s">
        <v>982</v>
      </c>
      <c r="Q527" t="str">
        <f>("Failed")</f>
        <v>Failed</v>
      </c>
      <c r="R527" t="s">
        <v>973</v>
      </c>
      <c r="T527" t="s">
        <v>982</v>
      </c>
      <c r="U527" s="1">
        <v>44384</v>
      </c>
      <c r="V527" t="s">
        <v>973</v>
      </c>
      <c r="X527" t="s">
        <v>982</v>
      </c>
      <c r="Y527">
        <v>1</v>
      </c>
      <c r="Z527" t="s">
        <v>973</v>
      </c>
      <c r="AB527" t="s">
        <v>982</v>
      </c>
      <c r="AC527" t="str">
        <f>("Duration of emergency order is limited, Scope of emergency order is restricted, Termination by legislature")</f>
        <v>Duration of emergency order is limited, Scope of emergency order is restricted, Termination by legislature</v>
      </c>
      <c r="AD527" t="s">
        <v>973</v>
      </c>
      <c r="AF527" t="s">
        <v>982</v>
      </c>
      <c r="AG527">
        <v>0</v>
      </c>
      <c r="AO527">
        <v>0</v>
      </c>
    </row>
    <row r="528" spans="1:48" x14ac:dyDescent="0.35">
      <c r="A528" t="s">
        <v>916</v>
      </c>
      <c r="B528" t="s">
        <v>975</v>
      </c>
      <c r="C528" s="1">
        <v>44384</v>
      </c>
      <c r="D528" s="1">
        <v>44701</v>
      </c>
      <c r="E528">
        <v>1</v>
      </c>
      <c r="F528" t="s">
        <v>975</v>
      </c>
      <c r="H528" t="s">
        <v>983</v>
      </c>
      <c r="I528" t="str">
        <f>("SF 27")</f>
        <v>SF 27</v>
      </c>
      <c r="J528" t="s">
        <v>975</v>
      </c>
      <c r="L528" t="s">
        <v>983</v>
      </c>
      <c r="M528" s="1">
        <v>44362</v>
      </c>
      <c r="N528" t="s">
        <v>975</v>
      </c>
      <c r="P528" t="s">
        <v>983</v>
      </c>
      <c r="Q528" t="str">
        <f>("Introduced")</f>
        <v>Introduced</v>
      </c>
      <c r="R528" t="s">
        <v>975</v>
      </c>
      <c r="T528" t="s">
        <v>983</v>
      </c>
      <c r="U528" s="1">
        <v>44362</v>
      </c>
      <c r="V528" t="s">
        <v>975</v>
      </c>
      <c r="X528" t="s">
        <v>983</v>
      </c>
      <c r="Y528">
        <v>1</v>
      </c>
      <c r="Z528" t="s">
        <v>975</v>
      </c>
      <c r="AB528" t="s">
        <v>983</v>
      </c>
      <c r="AC528" t="str">
        <f>("Issuance of emergency order is restricted, Duration of emergency order is limited, Termination by legislature")</f>
        <v>Issuance of emergency order is restricted, Duration of emergency order is limited, Termination by legislature</v>
      </c>
      <c r="AD528" t="s">
        <v>975</v>
      </c>
      <c r="AF528" t="s">
        <v>983</v>
      </c>
      <c r="AG528">
        <v>0</v>
      </c>
      <c r="AO528">
        <v>0</v>
      </c>
    </row>
    <row r="529" spans="1:48" x14ac:dyDescent="0.35">
      <c r="A529" t="s">
        <v>916</v>
      </c>
      <c r="B529" t="s">
        <v>977</v>
      </c>
      <c r="C529" s="1">
        <v>44384</v>
      </c>
      <c r="D529" s="1">
        <v>44701</v>
      </c>
      <c r="E529">
        <v>1</v>
      </c>
      <c r="F529" t="s">
        <v>977</v>
      </c>
      <c r="H529" t="s">
        <v>139</v>
      </c>
      <c r="I529" t="str">
        <f>("SF 36")</f>
        <v>SF 36</v>
      </c>
      <c r="J529" t="s">
        <v>977</v>
      </c>
      <c r="L529" t="s">
        <v>139</v>
      </c>
      <c r="M529" s="1">
        <v>44362</v>
      </c>
      <c r="N529" t="s">
        <v>977</v>
      </c>
      <c r="P529" t="s">
        <v>139</v>
      </c>
      <c r="Q529" t="str">
        <f>("Failed")</f>
        <v>Failed</v>
      </c>
      <c r="R529" t="s">
        <v>977</v>
      </c>
      <c r="T529" t="s">
        <v>139</v>
      </c>
      <c r="U529" s="1">
        <v>44384</v>
      </c>
      <c r="V529" t="s">
        <v>977</v>
      </c>
      <c r="X529" t="s">
        <v>139</v>
      </c>
      <c r="Y529">
        <v>1</v>
      </c>
      <c r="Z529" t="s">
        <v>977</v>
      </c>
      <c r="AB529" t="s">
        <v>139</v>
      </c>
      <c r="AC529" t="str">
        <f>("Issuance of emergency order is restricted, Duration of emergency order is limited, Termination by legislature")</f>
        <v>Issuance of emergency order is restricted, Duration of emergency order is limited, Termination by legislature</v>
      </c>
      <c r="AD529" t="s">
        <v>977</v>
      </c>
      <c r="AF529" t="s">
        <v>139</v>
      </c>
      <c r="AG529">
        <v>0</v>
      </c>
      <c r="AO529">
        <v>0</v>
      </c>
    </row>
    <row r="530" spans="1:48" x14ac:dyDescent="0.35">
      <c r="A530" t="s">
        <v>916</v>
      </c>
      <c r="B530" t="s">
        <v>978</v>
      </c>
      <c r="C530" s="1">
        <v>44384</v>
      </c>
      <c r="D530" s="1">
        <v>44701</v>
      </c>
      <c r="E530">
        <v>1</v>
      </c>
      <c r="F530" t="s">
        <v>978</v>
      </c>
      <c r="H530" t="s">
        <v>139</v>
      </c>
      <c r="I530" t="str">
        <f>("SF 42")</f>
        <v>SF 42</v>
      </c>
      <c r="J530" t="s">
        <v>978</v>
      </c>
      <c r="L530" t="s">
        <v>139</v>
      </c>
      <c r="M530" s="1">
        <v>44364</v>
      </c>
      <c r="N530" t="s">
        <v>978</v>
      </c>
      <c r="P530" t="s">
        <v>139</v>
      </c>
      <c r="Q530" t="str">
        <f>("Failed")</f>
        <v>Failed</v>
      </c>
      <c r="R530" t="s">
        <v>978</v>
      </c>
      <c r="T530" t="s">
        <v>139</v>
      </c>
      <c r="U530" s="1">
        <v>44384</v>
      </c>
      <c r="V530" t="s">
        <v>978</v>
      </c>
      <c r="X530" t="s">
        <v>139</v>
      </c>
      <c r="Y530">
        <v>1</v>
      </c>
      <c r="Z530" t="s">
        <v>978</v>
      </c>
      <c r="AB530" t="s">
        <v>139</v>
      </c>
      <c r="AC530" t="str">
        <f>("Duration of emergency order is limited, Termination by legislature")</f>
        <v>Duration of emergency order is limited, Termination by legislature</v>
      </c>
      <c r="AD530" t="s">
        <v>978</v>
      </c>
      <c r="AF530" t="s">
        <v>139</v>
      </c>
      <c r="AG530">
        <v>0</v>
      </c>
      <c r="AO530">
        <v>0</v>
      </c>
    </row>
    <row r="531" spans="1:48" x14ac:dyDescent="0.35">
      <c r="A531" t="s">
        <v>916</v>
      </c>
      <c r="B531" t="s">
        <v>979</v>
      </c>
      <c r="C531" s="1">
        <v>44384</v>
      </c>
      <c r="D531" s="1">
        <v>44701</v>
      </c>
      <c r="E531">
        <v>1</v>
      </c>
      <c r="F531" t="s">
        <v>979</v>
      </c>
      <c r="G531" t="s">
        <v>980</v>
      </c>
      <c r="H531" t="s">
        <v>139</v>
      </c>
      <c r="I531" t="str">
        <f>("SF 61")</f>
        <v>SF 61</v>
      </c>
      <c r="J531" t="s">
        <v>979</v>
      </c>
      <c r="L531" t="s">
        <v>139</v>
      </c>
      <c r="M531" s="1">
        <v>44369</v>
      </c>
      <c r="N531" t="s">
        <v>979</v>
      </c>
      <c r="P531" t="s">
        <v>139</v>
      </c>
      <c r="Q531" t="str">
        <f>("Failed")</f>
        <v>Failed</v>
      </c>
      <c r="R531" t="s">
        <v>979</v>
      </c>
      <c r="T531" t="s">
        <v>139</v>
      </c>
      <c r="U531" s="1">
        <v>44384</v>
      </c>
      <c r="V531" t="s">
        <v>979</v>
      </c>
      <c r="X531" t="s">
        <v>139</v>
      </c>
      <c r="Y531">
        <v>1</v>
      </c>
      <c r="Z531" t="s">
        <v>979</v>
      </c>
      <c r="AB531" t="s">
        <v>139</v>
      </c>
      <c r="AC531" t="str">
        <f>("Issuance of emergency order is restricted, Duration of emergency order is limited, Termination by legislature")</f>
        <v>Issuance of emergency order is restricted, Duration of emergency order is limited, Termination by legislature</v>
      </c>
      <c r="AD531" t="s">
        <v>979</v>
      </c>
      <c r="AF531" t="s">
        <v>139</v>
      </c>
      <c r="AG531">
        <v>0</v>
      </c>
      <c r="AO531">
        <v>0</v>
      </c>
    </row>
    <row r="532" spans="1:48" x14ac:dyDescent="0.35">
      <c r="A532" t="s">
        <v>916</v>
      </c>
      <c r="B532" t="s">
        <v>984</v>
      </c>
      <c r="C532" s="1">
        <v>44592</v>
      </c>
      <c r="D532" s="1">
        <v>44701</v>
      </c>
      <c r="E532">
        <v>1</v>
      </c>
      <c r="F532" t="s">
        <v>984</v>
      </c>
      <c r="H532" t="s">
        <v>985</v>
      </c>
      <c r="I532" t="str">
        <f>("HF 2897")</f>
        <v>HF 2897</v>
      </c>
      <c r="J532" t="s">
        <v>984</v>
      </c>
      <c r="L532" t="s">
        <v>985</v>
      </c>
      <c r="M532" s="1">
        <v>44592</v>
      </c>
      <c r="N532" t="s">
        <v>984</v>
      </c>
      <c r="P532" t="s">
        <v>985</v>
      </c>
      <c r="Q532" t="str">
        <f t="shared" ref="Q532:Q546" si="35">("Introduced")</f>
        <v>Introduced</v>
      </c>
      <c r="R532" t="s">
        <v>984</v>
      </c>
      <c r="T532" t="s">
        <v>985</v>
      </c>
      <c r="U532" s="1">
        <v>44592</v>
      </c>
      <c r="V532" t="s">
        <v>984</v>
      </c>
      <c r="X532" t="s">
        <v>985</v>
      </c>
      <c r="Y532">
        <v>1</v>
      </c>
      <c r="Z532" t="s">
        <v>984</v>
      </c>
      <c r="AB532" t="s">
        <v>985</v>
      </c>
      <c r="AC532" t="str">
        <f>("Scope of emergency order is restricted")</f>
        <v>Scope of emergency order is restricted</v>
      </c>
      <c r="AD532" t="s">
        <v>984</v>
      </c>
      <c r="AF532" t="s">
        <v>985</v>
      </c>
      <c r="AG532">
        <v>0</v>
      </c>
      <c r="AO532">
        <v>1</v>
      </c>
      <c r="AP532" t="s">
        <v>984</v>
      </c>
      <c r="AR532" t="s">
        <v>985</v>
      </c>
      <c r="AS532" t="str">
        <f>("Scope of emergency order is restricted")</f>
        <v>Scope of emergency order is restricted</v>
      </c>
      <c r="AT532" t="s">
        <v>984</v>
      </c>
      <c r="AV532" t="s">
        <v>985</v>
      </c>
    </row>
    <row r="533" spans="1:48" x14ac:dyDescent="0.35">
      <c r="A533" t="s">
        <v>916</v>
      </c>
      <c r="B533" t="s">
        <v>986</v>
      </c>
      <c r="C533" s="1">
        <v>44595</v>
      </c>
      <c r="D533" s="1">
        <v>44701</v>
      </c>
      <c r="E533">
        <v>1</v>
      </c>
      <c r="F533" t="s">
        <v>986</v>
      </c>
      <c r="H533" t="s">
        <v>987</v>
      </c>
      <c r="I533" t="str">
        <f>("HF 3011")</f>
        <v>HF 3011</v>
      </c>
      <c r="J533" t="s">
        <v>986</v>
      </c>
      <c r="L533" t="s">
        <v>987</v>
      </c>
      <c r="M533" s="1">
        <v>44595</v>
      </c>
      <c r="N533" t="s">
        <v>986</v>
      </c>
      <c r="P533" t="s">
        <v>987</v>
      </c>
      <c r="Q533" t="str">
        <f t="shared" si="35"/>
        <v>Introduced</v>
      </c>
      <c r="R533" t="s">
        <v>986</v>
      </c>
      <c r="T533" t="s">
        <v>987</v>
      </c>
      <c r="U533" s="1">
        <v>44658</v>
      </c>
      <c r="V533" t="s">
        <v>986</v>
      </c>
      <c r="X533" t="s">
        <v>987</v>
      </c>
      <c r="Y533">
        <v>1</v>
      </c>
      <c r="Z533" t="s">
        <v>986</v>
      </c>
      <c r="AB533" t="s">
        <v>987</v>
      </c>
      <c r="AC533" t="str">
        <f>("Issuance of emergency order is restricted, Duration of emergency order is limited, Termination by legislature")</f>
        <v>Issuance of emergency order is restricted, Duration of emergency order is limited, Termination by legislature</v>
      </c>
      <c r="AD533" t="s">
        <v>986</v>
      </c>
      <c r="AF533" t="s">
        <v>987</v>
      </c>
      <c r="AG533">
        <v>0</v>
      </c>
      <c r="AO533">
        <v>0</v>
      </c>
    </row>
    <row r="534" spans="1:48" x14ac:dyDescent="0.35">
      <c r="A534" t="s">
        <v>916</v>
      </c>
      <c r="B534" t="s">
        <v>988</v>
      </c>
      <c r="C534" s="1">
        <v>44595</v>
      </c>
      <c r="D534" s="1">
        <v>44701</v>
      </c>
      <c r="E534">
        <v>1</v>
      </c>
      <c r="F534" t="s">
        <v>988</v>
      </c>
      <c r="H534" t="s">
        <v>989</v>
      </c>
      <c r="I534" t="str">
        <f>("HF 3025")</f>
        <v>HF 3025</v>
      </c>
      <c r="J534" t="s">
        <v>988</v>
      </c>
      <c r="L534" t="s">
        <v>989</v>
      </c>
      <c r="M534" s="1">
        <v>44595</v>
      </c>
      <c r="N534" t="s">
        <v>988</v>
      </c>
      <c r="P534" t="s">
        <v>989</v>
      </c>
      <c r="Q534" t="str">
        <f t="shared" si="35"/>
        <v>Introduced</v>
      </c>
      <c r="R534" t="s">
        <v>988</v>
      </c>
      <c r="T534" t="s">
        <v>989</v>
      </c>
      <c r="U534" s="1">
        <v>44595</v>
      </c>
      <c r="V534" t="s">
        <v>988</v>
      </c>
      <c r="X534" t="s">
        <v>989</v>
      </c>
      <c r="Y534">
        <v>1</v>
      </c>
      <c r="Z534" t="s">
        <v>988</v>
      </c>
      <c r="AB534" t="s">
        <v>989</v>
      </c>
      <c r="AC534" t="str">
        <f>("Issuance of emergency order is restricted, Duration of emergency order is limited, Termination by legislature")</f>
        <v>Issuance of emergency order is restricted, Duration of emergency order is limited, Termination by legislature</v>
      </c>
      <c r="AD534" t="s">
        <v>988</v>
      </c>
      <c r="AF534" t="s">
        <v>989</v>
      </c>
      <c r="AG534">
        <v>0</v>
      </c>
      <c r="AO534">
        <v>0</v>
      </c>
    </row>
    <row r="535" spans="1:48" x14ac:dyDescent="0.35">
      <c r="A535" t="s">
        <v>916</v>
      </c>
      <c r="B535" t="s">
        <v>990</v>
      </c>
      <c r="C535" s="1">
        <v>44595</v>
      </c>
      <c r="D535" s="1">
        <v>44701</v>
      </c>
      <c r="E535">
        <v>1</v>
      </c>
      <c r="F535" t="s">
        <v>990</v>
      </c>
      <c r="H535" t="s">
        <v>991</v>
      </c>
      <c r="I535" t="str">
        <f>("SF 2693")</f>
        <v>SF 2693</v>
      </c>
      <c r="J535" t="s">
        <v>990</v>
      </c>
      <c r="L535" t="s">
        <v>991</v>
      </c>
      <c r="M535" s="1">
        <v>44595</v>
      </c>
      <c r="N535" t="s">
        <v>990</v>
      </c>
      <c r="P535" t="s">
        <v>991</v>
      </c>
      <c r="Q535" t="str">
        <f t="shared" si="35"/>
        <v>Introduced</v>
      </c>
      <c r="R535" t="s">
        <v>990</v>
      </c>
      <c r="T535" t="s">
        <v>991</v>
      </c>
      <c r="U535" s="1">
        <v>44595</v>
      </c>
      <c r="V535" t="s">
        <v>990</v>
      </c>
      <c r="X535" t="s">
        <v>991</v>
      </c>
      <c r="Y535">
        <v>1</v>
      </c>
      <c r="Z535" t="s">
        <v>990</v>
      </c>
      <c r="AB535" t="s">
        <v>991</v>
      </c>
      <c r="AC535" t="str">
        <f>("Scope of emergency order is restricted")</f>
        <v>Scope of emergency order is restricted</v>
      </c>
      <c r="AD535" t="s">
        <v>990</v>
      </c>
      <c r="AF535" t="s">
        <v>991</v>
      </c>
      <c r="AG535">
        <v>0</v>
      </c>
      <c r="AO535">
        <v>1</v>
      </c>
      <c r="AP535" t="s">
        <v>990</v>
      </c>
      <c r="AR535" t="s">
        <v>991</v>
      </c>
      <c r="AS535" t="str">
        <f>("Scope of emergency order is restricted")</f>
        <v>Scope of emergency order is restricted</v>
      </c>
      <c r="AT535" t="s">
        <v>990</v>
      </c>
      <c r="AV535" t="s">
        <v>991</v>
      </c>
    </row>
    <row r="536" spans="1:48" x14ac:dyDescent="0.35">
      <c r="A536" t="s">
        <v>916</v>
      </c>
      <c r="B536" t="s">
        <v>992</v>
      </c>
      <c r="C536" s="1">
        <v>44595</v>
      </c>
      <c r="D536" s="1">
        <v>44701</v>
      </c>
      <c r="E536">
        <v>1</v>
      </c>
      <c r="F536" t="s">
        <v>992</v>
      </c>
      <c r="H536" t="s">
        <v>993</v>
      </c>
      <c r="I536" t="str">
        <f>("SF 2738")</f>
        <v>SF 2738</v>
      </c>
      <c r="J536" t="s">
        <v>992</v>
      </c>
      <c r="L536" t="s">
        <v>993</v>
      </c>
      <c r="M536" s="1">
        <v>44595</v>
      </c>
      <c r="N536" t="s">
        <v>992</v>
      </c>
      <c r="P536" t="s">
        <v>993</v>
      </c>
      <c r="Q536" t="str">
        <f t="shared" si="35"/>
        <v>Introduced</v>
      </c>
      <c r="R536" t="s">
        <v>992</v>
      </c>
      <c r="T536" t="s">
        <v>993</v>
      </c>
      <c r="U536" s="1">
        <v>44595</v>
      </c>
      <c r="V536" t="s">
        <v>992</v>
      </c>
      <c r="X536" t="s">
        <v>993</v>
      </c>
      <c r="Y536">
        <v>1</v>
      </c>
      <c r="Z536" t="s">
        <v>992</v>
      </c>
      <c r="AB536" t="s">
        <v>993</v>
      </c>
      <c r="AC536" t="str">
        <f>("Issuance of emergency order is restricted, Duration of emergency order is limited, Termination by legislature")</f>
        <v>Issuance of emergency order is restricted, Duration of emergency order is limited, Termination by legislature</v>
      </c>
      <c r="AD536" t="s">
        <v>992</v>
      </c>
      <c r="AF536" t="s">
        <v>993</v>
      </c>
      <c r="AG536">
        <v>0</v>
      </c>
      <c r="AO536">
        <v>0</v>
      </c>
    </row>
    <row r="537" spans="1:48" x14ac:dyDescent="0.35">
      <c r="A537" t="s">
        <v>916</v>
      </c>
      <c r="B537" t="s">
        <v>994</v>
      </c>
      <c r="C537" s="1">
        <v>44595</v>
      </c>
      <c r="D537" s="1">
        <v>44701</v>
      </c>
      <c r="E537">
        <v>1</v>
      </c>
      <c r="F537" t="s">
        <v>994</v>
      </c>
      <c r="H537" t="s">
        <v>995</v>
      </c>
      <c r="I537" t="str">
        <f>("SF 2739")</f>
        <v>SF 2739</v>
      </c>
      <c r="J537" t="s">
        <v>994</v>
      </c>
      <c r="L537" t="s">
        <v>995</v>
      </c>
      <c r="M537" s="1">
        <v>44595</v>
      </c>
      <c r="N537" t="s">
        <v>994</v>
      </c>
      <c r="P537" t="s">
        <v>995</v>
      </c>
      <c r="Q537" t="str">
        <f t="shared" si="35"/>
        <v>Introduced</v>
      </c>
      <c r="R537" t="s">
        <v>994</v>
      </c>
      <c r="T537" t="s">
        <v>995</v>
      </c>
      <c r="U537" s="1">
        <v>44595</v>
      </c>
      <c r="V537" t="s">
        <v>994</v>
      </c>
      <c r="X537" t="s">
        <v>995</v>
      </c>
      <c r="Y537">
        <v>1</v>
      </c>
      <c r="Z537" t="s">
        <v>994</v>
      </c>
      <c r="AB537" t="s">
        <v>995</v>
      </c>
      <c r="AC537" t="str">
        <f>("Issuance of emergency order is restricted, Duration of emergency order is limited, Termination by legislature")</f>
        <v>Issuance of emergency order is restricted, Duration of emergency order is limited, Termination by legislature</v>
      </c>
      <c r="AD537" t="s">
        <v>994</v>
      </c>
      <c r="AF537" t="s">
        <v>995</v>
      </c>
      <c r="AG537">
        <v>0</v>
      </c>
      <c r="AO537">
        <v>0</v>
      </c>
    </row>
    <row r="538" spans="1:48" x14ac:dyDescent="0.35">
      <c r="A538" t="s">
        <v>916</v>
      </c>
      <c r="B538" t="s">
        <v>996</v>
      </c>
      <c r="C538" s="1">
        <v>44602</v>
      </c>
      <c r="D538" s="1">
        <v>44701</v>
      </c>
      <c r="E538">
        <v>1</v>
      </c>
      <c r="F538" t="s">
        <v>996</v>
      </c>
      <c r="H538" t="s">
        <v>997</v>
      </c>
      <c r="I538" t="str">
        <f>("SF 3035")</f>
        <v>SF 3035</v>
      </c>
      <c r="J538" t="s">
        <v>996</v>
      </c>
      <c r="L538" t="s">
        <v>997</v>
      </c>
      <c r="M538" s="1">
        <v>44602</v>
      </c>
      <c r="N538" t="s">
        <v>996</v>
      </c>
      <c r="P538" t="s">
        <v>997</v>
      </c>
      <c r="Q538" t="str">
        <f t="shared" si="35"/>
        <v>Introduced</v>
      </c>
      <c r="R538" t="s">
        <v>996</v>
      </c>
      <c r="T538" t="s">
        <v>997</v>
      </c>
      <c r="U538" s="1">
        <v>44602</v>
      </c>
      <c r="V538" t="s">
        <v>996</v>
      </c>
      <c r="X538" t="s">
        <v>997</v>
      </c>
      <c r="Y538">
        <v>1</v>
      </c>
      <c r="Z538" t="s">
        <v>996</v>
      </c>
      <c r="AB538" t="s">
        <v>997</v>
      </c>
      <c r="AC538" t="str">
        <f>("Scope of emergency order is restricted")</f>
        <v>Scope of emergency order is restricted</v>
      </c>
      <c r="AD538" t="s">
        <v>996</v>
      </c>
      <c r="AF538" t="s">
        <v>997</v>
      </c>
      <c r="AG538">
        <v>0</v>
      </c>
      <c r="AO538">
        <v>1</v>
      </c>
      <c r="AP538" t="s">
        <v>996</v>
      </c>
      <c r="AR538" t="s">
        <v>997</v>
      </c>
      <c r="AS538" t="str">
        <f>("Scope of emergency order is restricted")</f>
        <v>Scope of emergency order is restricted</v>
      </c>
      <c r="AT538" t="s">
        <v>996</v>
      </c>
      <c r="AV538" t="s">
        <v>997</v>
      </c>
    </row>
    <row r="539" spans="1:48" x14ac:dyDescent="0.35">
      <c r="A539" t="s">
        <v>916</v>
      </c>
      <c r="B539" t="s">
        <v>998</v>
      </c>
      <c r="C539" s="1">
        <v>44609</v>
      </c>
      <c r="D539" s="1">
        <v>44701</v>
      </c>
      <c r="E539">
        <v>1</v>
      </c>
      <c r="F539" t="s">
        <v>998</v>
      </c>
      <c r="H539" t="s">
        <v>999</v>
      </c>
      <c r="I539" t="str">
        <f>("HF 3517")</f>
        <v>HF 3517</v>
      </c>
      <c r="J539" t="s">
        <v>998</v>
      </c>
      <c r="L539" t="s">
        <v>999</v>
      </c>
      <c r="M539" s="1">
        <v>44609</v>
      </c>
      <c r="N539" t="s">
        <v>998</v>
      </c>
      <c r="P539" t="s">
        <v>999</v>
      </c>
      <c r="Q539" t="str">
        <f t="shared" si="35"/>
        <v>Introduced</v>
      </c>
      <c r="R539" t="s">
        <v>998</v>
      </c>
      <c r="T539" t="s">
        <v>999</v>
      </c>
      <c r="U539" s="1">
        <v>44609</v>
      </c>
      <c r="V539" t="s">
        <v>998</v>
      </c>
      <c r="X539" t="s">
        <v>999</v>
      </c>
      <c r="Y539">
        <v>1</v>
      </c>
      <c r="Z539" t="s">
        <v>998</v>
      </c>
      <c r="AB539" t="s">
        <v>999</v>
      </c>
      <c r="AC539" t="str">
        <f>("Scope of emergency order is restricted")</f>
        <v>Scope of emergency order is restricted</v>
      </c>
      <c r="AD539" t="s">
        <v>998</v>
      </c>
      <c r="AF539" t="s">
        <v>999</v>
      </c>
      <c r="AG539">
        <v>1</v>
      </c>
      <c r="AH539" t="s">
        <v>998</v>
      </c>
      <c r="AJ539" t="s">
        <v>999</v>
      </c>
      <c r="AK539" t="str">
        <f>("Scope of emergency order is restricted")</f>
        <v>Scope of emergency order is restricted</v>
      </c>
      <c r="AL539" t="s">
        <v>998</v>
      </c>
      <c r="AN539" t="s">
        <v>999</v>
      </c>
      <c r="AO539">
        <v>1</v>
      </c>
      <c r="AP539" t="s">
        <v>998</v>
      </c>
      <c r="AR539" t="s">
        <v>999</v>
      </c>
      <c r="AS539" t="str">
        <f>("Scope of emergency order is restricted")</f>
        <v>Scope of emergency order is restricted</v>
      </c>
      <c r="AT539" t="s">
        <v>998</v>
      </c>
      <c r="AV539" t="s">
        <v>999</v>
      </c>
    </row>
    <row r="540" spans="1:48" x14ac:dyDescent="0.35">
      <c r="A540" t="s">
        <v>916</v>
      </c>
      <c r="B540" t="s">
        <v>1000</v>
      </c>
      <c r="C540" s="1">
        <v>44622</v>
      </c>
      <c r="D540" s="1">
        <v>44701</v>
      </c>
      <c r="E540">
        <v>1</v>
      </c>
      <c r="F540" t="s">
        <v>1000</v>
      </c>
      <c r="H540" t="s">
        <v>1001</v>
      </c>
      <c r="I540" t="str">
        <f>("SF 3666")</f>
        <v>SF 3666</v>
      </c>
      <c r="J540" t="s">
        <v>1000</v>
      </c>
      <c r="L540" t="s">
        <v>1001</v>
      </c>
      <c r="M540" s="1">
        <v>44622</v>
      </c>
      <c r="N540" t="s">
        <v>1000</v>
      </c>
      <c r="P540" t="s">
        <v>1001</v>
      </c>
      <c r="Q540" t="str">
        <f t="shared" si="35"/>
        <v>Introduced</v>
      </c>
      <c r="R540" t="s">
        <v>1000</v>
      </c>
      <c r="T540" t="s">
        <v>1001</v>
      </c>
      <c r="U540" s="1">
        <v>44630</v>
      </c>
      <c r="V540" t="s">
        <v>1000</v>
      </c>
      <c r="X540" t="s">
        <v>1001</v>
      </c>
      <c r="Y540">
        <v>1</v>
      </c>
      <c r="Z540" t="s">
        <v>1000</v>
      </c>
      <c r="AB540" t="s">
        <v>1001</v>
      </c>
      <c r="AC540" t="str">
        <f>("Scope of emergency order is restricted")</f>
        <v>Scope of emergency order is restricted</v>
      </c>
      <c r="AD540" t="s">
        <v>1002</v>
      </c>
      <c r="AF540" t="s">
        <v>1003</v>
      </c>
      <c r="AG540">
        <v>1</v>
      </c>
      <c r="AH540" t="s">
        <v>1000</v>
      </c>
      <c r="AJ540" t="s">
        <v>1001</v>
      </c>
      <c r="AK540" t="str">
        <f>("Scope of emergency order is restricted")</f>
        <v>Scope of emergency order is restricted</v>
      </c>
      <c r="AL540" t="s">
        <v>1000</v>
      </c>
      <c r="AN540" t="s">
        <v>1001</v>
      </c>
      <c r="AO540">
        <v>0</v>
      </c>
    </row>
    <row r="541" spans="1:48" x14ac:dyDescent="0.35">
      <c r="A541" t="s">
        <v>916</v>
      </c>
      <c r="B541" t="s">
        <v>1004</v>
      </c>
      <c r="C541" s="1">
        <v>44629</v>
      </c>
      <c r="D541" s="1">
        <v>44701</v>
      </c>
      <c r="E541">
        <v>1</v>
      </c>
      <c r="F541" t="s">
        <v>1004</v>
      </c>
      <c r="H541" t="s">
        <v>1005</v>
      </c>
      <c r="I541" t="str">
        <f>("SF 3860")</f>
        <v>SF 3860</v>
      </c>
      <c r="J541" t="s">
        <v>1004</v>
      </c>
      <c r="L541" t="s">
        <v>1005</v>
      </c>
      <c r="M541" s="1">
        <v>44629</v>
      </c>
      <c r="N541" t="s">
        <v>1004</v>
      </c>
      <c r="P541" t="s">
        <v>1005</v>
      </c>
      <c r="Q541" t="str">
        <f t="shared" si="35"/>
        <v>Introduced</v>
      </c>
      <c r="R541" t="s">
        <v>1004</v>
      </c>
      <c r="T541" t="s">
        <v>1005</v>
      </c>
      <c r="U541" s="1">
        <v>44629</v>
      </c>
      <c r="V541" t="s">
        <v>1004</v>
      </c>
      <c r="X541" t="s">
        <v>1005</v>
      </c>
      <c r="Y541">
        <v>1</v>
      </c>
      <c r="Z541" t="s">
        <v>1004</v>
      </c>
      <c r="AB541" t="s">
        <v>1005</v>
      </c>
      <c r="AC541" t="str">
        <f>("Issuance of emergency order is restricted, Duration of emergency order is limited, Termination by legislature")</f>
        <v>Issuance of emergency order is restricted, Duration of emergency order is limited, Termination by legislature</v>
      </c>
      <c r="AD541" t="s">
        <v>1004</v>
      </c>
      <c r="AF541" t="s">
        <v>1005</v>
      </c>
      <c r="AG541">
        <v>0</v>
      </c>
      <c r="AO541">
        <v>0</v>
      </c>
    </row>
    <row r="542" spans="1:48" x14ac:dyDescent="0.35">
      <c r="A542" t="s">
        <v>916</v>
      </c>
      <c r="B542" t="s">
        <v>1006</v>
      </c>
      <c r="C542" s="1">
        <v>44630</v>
      </c>
      <c r="D542" s="1">
        <v>44701</v>
      </c>
      <c r="E542">
        <v>1</v>
      </c>
      <c r="F542" t="s">
        <v>1006</v>
      </c>
      <c r="H542" t="s">
        <v>1007</v>
      </c>
      <c r="I542" t="str">
        <f>("HF 4189")</f>
        <v>HF 4189</v>
      </c>
      <c r="J542" t="s">
        <v>1006</v>
      </c>
      <c r="L542" t="s">
        <v>1007</v>
      </c>
      <c r="M542" s="1">
        <v>44630</v>
      </c>
      <c r="N542" t="s">
        <v>1006</v>
      </c>
      <c r="P542" t="s">
        <v>1007</v>
      </c>
      <c r="Q542" t="str">
        <f t="shared" si="35"/>
        <v>Introduced</v>
      </c>
      <c r="R542" t="s">
        <v>1006</v>
      </c>
      <c r="T542" t="s">
        <v>1007</v>
      </c>
      <c r="U542" s="1">
        <v>44630</v>
      </c>
      <c r="V542" t="s">
        <v>1006</v>
      </c>
      <c r="X542" t="s">
        <v>1007</v>
      </c>
      <c r="Y542">
        <v>1</v>
      </c>
      <c r="Z542" t="s">
        <v>1006</v>
      </c>
      <c r="AB542" t="s">
        <v>1007</v>
      </c>
      <c r="AC542"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542" t="s">
        <v>1006</v>
      </c>
      <c r="AF542" t="s">
        <v>1007</v>
      </c>
      <c r="AG542">
        <v>0</v>
      </c>
      <c r="AO542">
        <v>0</v>
      </c>
    </row>
    <row r="543" spans="1:48" x14ac:dyDescent="0.35">
      <c r="A543" t="s">
        <v>916</v>
      </c>
      <c r="B543" t="s">
        <v>1008</v>
      </c>
      <c r="C543" s="1">
        <v>44634</v>
      </c>
      <c r="D543" s="1">
        <v>44701</v>
      </c>
      <c r="E543">
        <v>1</v>
      </c>
      <c r="F543" t="s">
        <v>1008</v>
      </c>
      <c r="H543" t="s">
        <v>1009</v>
      </c>
      <c r="I543" t="str">
        <f>("HF 4239")</f>
        <v>HF 4239</v>
      </c>
      <c r="J543" t="s">
        <v>1008</v>
      </c>
      <c r="L543" t="s">
        <v>1009</v>
      </c>
      <c r="M543" s="1">
        <v>44634</v>
      </c>
      <c r="N543" t="s">
        <v>1008</v>
      </c>
      <c r="P543" t="s">
        <v>1009</v>
      </c>
      <c r="Q543" t="str">
        <f t="shared" si="35"/>
        <v>Introduced</v>
      </c>
      <c r="R543" t="s">
        <v>1008</v>
      </c>
      <c r="T543" t="s">
        <v>1009</v>
      </c>
      <c r="U543" s="1">
        <v>44634</v>
      </c>
      <c r="V543" t="s">
        <v>1008</v>
      </c>
      <c r="X543" t="s">
        <v>1009</v>
      </c>
      <c r="Y543">
        <v>1</v>
      </c>
      <c r="Z543" t="s">
        <v>1008</v>
      </c>
      <c r="AB543" t="s">
        <v>1009</v>
      </c>
      <c r="AC543" t="str">
        <f>("Scope of emergency order is restricted")</f>
        <v>Scope of emergency order is restricted</v>
      </c>
      <c r="AD543" t="s">
        <v>1008</v>
      </c>
      <c r="AF543" t="s">
        <v>1009</v>
      </c>
      <c r="AG543">
        <v>1</v>
      </c>
      <c r="AH543" t="s">
        <v>1008</v>
      </c>
      <c r="AJ543" t="s">
        <v>1009</v>
      </c>
      <c r="AK543" t="str">
        <f>("Scope of emergency order is restricted")</f>
        <v>Scope of emergency order is restricted</v>
      </c>
      <c r="AL543" t="s">
        <v>1008</v>
      </c>
      <c r="AN543" t="s">
        <v>1009</v>
      </c>
      <c r="AO543">
        <v>1</v>
      </c>
      <c r="AP543" t="s">
        <v>1008</v>
      </c>
      <c r="AR543" t="s">
        <v>1009</v>
      </c>
      <c r="AS543" t="str">
        <f>("Scope of emergency order is restricted")</f>
        <v>Scope of emergency order is restricted</v>
      </c>
      <c r="AT543" t="s">
        <v>1008</v>
      </c>
      <c r="AV543" t="s">
        <v>1009</v>
      </c>
    </row>
    <row r="544" spans="1:48" x14ac:dyDescent="0.35">
      <c r="A544" t="s">
        <v>916</v>
      </c>
      <c r="B544" t="s">
        <v>1010</v>
      </c>
      <c r="C544" s="1">
        <v>44637</v>
      </c>
      <c r="D544" s="1">
        <v>44701</v>
      </c>
      <c r="E544">
        <v>1</v>
      </c>
      <c r="F544" t="s">
        <v>1010</v>
      </c>
      <c r="H544" t="s">
        <v>1011</v>
      </c>
      <c r="I544" t="str">
        <f>("HF 4349")</f>
        <v>HF 4349</v>
      </c>
      <c r="J544" t="s">
        <v>1010</v>
      </c>
      <c r="L544" t="s">
        <v>1011</v>
      </c>
      <c r="M544" s="1">
        <v>44637</v>
      </c>
      <c r="N544" t="s">
        <v>1010</v>
      </c>
      <c r="P544" t="s">
        <v>1011</v>
      </c>
      <c r="Q544" t="str">
        <f t="shared" si="35"/>
        <v>Introduced</v>
      </c>
      <c r="R544" t="s">
        <v>1010</v>
      </c>
      <c r="T544" t="s">
        <v>1011</v>
      </c>
      <c r="U544" s="1">
        <v>44637</v>
      </c>
      <c r="V544" t="s">
        <v>1010</v>
      </c>
      <c r="X544" t="s">
        <v>1011</v>
      </c>
      <c r="Y544">
        <v>1</v>
      </c>
      <c r="Z544" t="s">
        <v>1010</v>
      </c>
      <c r="AB544" t="s">
        <v>1011</v>
      </c>
      <c r="AC544" t="str">
        <f>("Scope of emergency order is restricted")</f>
        <v>Scope of emergency order is restricted</v>
      </c>
      <c r="AD544" t="s">
        <v>1010</v>
      </c>
      <c r="AF544" t="s">
        <v>1011</v>
      </c>
      <c r="AG544">
        <v>1</v>
      </c>
      <c r="AH544" t="s">
        <v>1010</v>
      </c>
      <c r="AJ544" t="s">
        <v>1011</v>
      </c>
      <c r="AK544" t="str">
        <f>("Scope of emergency order is restricted")</f>
        <v>Scope of emergency order is restricted</v>
      </c>
      <c r="AL544" t="s">
        <v>1010</v>
      </c>
      <c r="AN544" t="s">
        <v>1011</v>
      </c>
      <c r="AO544">
        <v>1</v>
      </c>
      <c r="AP544" t="s">
        <v>1010</v>
      </c>
      <c r="AR544" t="s">
        <v>1011</v>
      </c>
      <c r="AS544" t="str">
        <f>("Scope of emergency order is restricted")</f>
        <v>Scope of emergency order is restricted</v>
      </c>
      <c r="AT544" t="s">
        <v>1010</v>
      </c>
      <c r="AV544" t="s">
        <v>1011</v>
      </c>
    </row>
    <row r="545" spans="1:48" x14ac:dyDescent="0.35">
      <c r="A545" t="s">
        <v>916</v>
      </c>
      <c r="B545" t="s">
        <v>1012</v>
      </c>
      <c r="C545" s="1">
        <v>44648</v>
      </c>
      <c r="D545" s="1">
        <v>44701</v>
      </c>
      <c r="E545">
        <v>1</v>
      </c>
      <c r="F545" t="s">
        <v>1012</v>
      </c>
      <c r="H545" t="s">
        <v>1013</v>
      </c>
      <c r="I545" t="str">
        <f>("HF 4658")</f>
        <v>HF 4658</v>
      </c>
      <c r="J545" t="s">
        <v>1012</v>
      </c>
      <c r="L545" t="s">
        <v>1013</v>
      </c>
      <c r="M545" s="1">
        <v>44648</v>
      </c>
      <c r="N545" t="s">
        <v>1012</v>
      </c>
      <c r="P545" t="s">
        <v>1013</v>
      </c>
      <c r="Q545" t="str">
        <f t="shared" si="35"/>
        <v>Introduced</v>
      </c>
      <c r="R545" t="s">
        <v>1012</v>
      </c>
      <c r="T545" t="s">
        <v>1013</v>
      </c>
      <c r="U545" s="1">
        <v>44648</v>
      </c>
      <c r="V545" t="s">
        <v>1012</v>
      </c>
      <c r="X545" t="s">
        <v>1013</v>
      </c>
      <c r="Y545">
        <v>1</v>
      </c>
      <c r="Z545" t="s">
        <v>1012</v>
      </c>
      <c r="AB545" t="s">
        <v>1013</v>
      </c>
      <c r="AC545" t="str">
        <f>("Scope of emergency order is restricted")</f>
        <v>Scope of emergency order is restricted</v>
      </c>
      <c r="AD545" t="s">
        <v>1012</v>
      </c>
      <c r="AF545" t="s">
        <v>1013</v>
      </c>
      <c r="AG545">
        <v>0</v>
      </c>
      <c r="AO545">
        <v>0</v>
      </c>
    </row>
    <row r="546" spans="1:48" x14ac:dyDescent="0.35">
      <c r="A546" t="s">
        <v>916</v>
      </c>
      <c r="B546" t="s">
        <v>1014</v>
      </c>
      <c r="C546" s="1">
        <v>44651</v>
      </c>
      <c r="D546" s="1">
        <v>44701</v>
      </c>
      <c r="E546">
        <v>1</v>
      </c>
      <c r="F546" t="s">
        <v>1014</v>
      </c>
      <c r="H546" t="s">
        <v>1015</v>
      </c>
      <c r="I546" t="str">
        <f>("HF 4723")</f>
        <v>HF 4723</v>
      </c>
      <c r="J546" t="s">
        <v>1014</v>
      </c>
      <c r="L546" t="s">
        <v>1015</v>
      </c>
      <c r="M546" s="1">
        <v>44651</v>
      </c>
      <c r="N546" t="s">
        <v>1014</v>
      </c>
      <c r="P546" t="s">
        <v>1015</v>
      </c>
      <c r="Q546" t="str">
        <f t="shared" si="35"/>
        <v>Introduced</v>
      </c>
      <c r="R546" t="s">
        <v>1014</v>
      </c>
      <c r="T546" t="s">
        <v>1015</v>
      </c>
      <c r="U546" s="1">
        <v>44651</v>
      </c>
      <c r="V546" t="s">
        <v>1014</v>
      </c>
      <c r="X546" t="s">
        <v>1015</v>
      </c>
      <c r="Y546">
        <v>1</v>
      </c>
      <c r="Z546" t="s">
        <v>1014</v>
      </c>
      <c r="AB546" t="s">
        <v>1015</v>
      </c>
      <c r="AC546" t="str">
        <f>("Scope of emergency order is restricted")</f>
        <v>Scope of emergency order is restricted</v>
      </c>
      <c r="AD546" t="s">
        <v>1014</v>
      </c>
      <c r="AF546" t="s">
        <v>1015</v>
      </c>
      <c r="AG546">
        <v>1</v>
      </c>
      <c r="AH546" t="s">
        <v>1014</v>
      </c>
      <c r="AJ546" t="s">
        <v>1015</v>
      </c>
      <c r="AK546" t="str">
        <f>("Scope of emergency order is restricted")</f>
        <v>Scope of emergency order is restricted</v>
      </c>
      <c r="AL546" t="s">
        <v>1014</v>
      </c>
      <c r="AN546" t="s">
        <v>1015</v>
      </c>
      <c r="AO546">
        <v>1</v>
      </c>
      <c r="AP546" t="s">
        <v>1014</v>
      </c>
      <c r="AR546" t="s">
        <v>1015</v>
      </c>
      <c r="AS546" t="str">
        <f>("Scope of emergency order is restricted")</f>
        <v>Scope of emergency order is restricted</v>
      </c>
      <c r="AT546" t="s">
        <v>1014</v>
      </c>
      <c r="AV546" t="s">
        <v>1015</v>
      </c>
    </row>
    <row r="547" spans="1:48" x14ac:dyDescent="0.35">
      <c r="A547" t="s">
        <v>1016</v>
      </c>
      <c r="B547" t="s">
        <v>48</v>
      </c>
      <c r="C547" s="1">
        <v>44197</v>
      </c>
      <c r="D547" s="1">
        <v>44203</v>
      </c>
      <c r="E547">
        <v>0</v>
      </c>
      <c r="I547" t="str">
        <f>("")</f>
        <v/>
      </c>
    </row>
    <row r="548" spans="1:48" x14ac:dyDescent="0.35">
      <c r="A548" t="s">
        <v>1016</v>
      </c>
      <c r="B548" t="s">
        <v>1017</v>
      </c>
      <c r="C548" s="1">
        <v>44204</v>
      </c>
      <c r="D548" s="1">
        <v>44228</v>
      </c>
      <c r="E548">
        <v>1</v>
      </c>
      <c r="F548" t="s">
        <v>1017</v>
      </c>
      <c r="H548" t="s">
        <v>139</v>
      </c>
      <c r="I548" t="str">
        <f>("SB 2190")</f>
        <v>SB 2190</v>
      </c>
      <c r="J548" t="s">
        <v>1017</v>
      </c>
      <c r="L548" t="s">
        <v>139</v>
      </c>
      <c r="M548" s="1">
        <v>44204</v>
      </c>
      <c r="N548" t="s">
        <v>1017</v>
      </c>
      <c r="P548" t="s">
        <v>139</v>
      </c>
      <c r="Q548" t="str">
        <f>("Introduced")</f>
        <v>Introduced</v>
      </c>
      <c r="R548" t="s">
        <v>1017</v>
      </c>
      <c r="T548" t="s">
        <v>139</v>
      </c>
      <c r="U548" s="1">
        <v>44204</v>
      </c>
      <c r="V548" t="s">
        <v>1017</v>
      </c>
      <c r="X548" t="s">
        <v>139</v>
      </c>
      <c r="Y548">
        <v>1</v>
      </c>
      <c r="Z548" t="s">
        <v>1017</v>
      </c>
      <c r="AB548" t="s">
        <v>139</v>
      </c>
      <c r="AC548" t="str">
        <f>("Duration of emergency order is limited, Termination by legislature")</f>
        <v>Duration of emergency order is limited, Termination by legislature</v>
      </c>
      <c r="AD548" t="s">
        <v>1017</v>
      </c>
      <c r="AF548" t="s">
        <v>139</v>
      </c>
      <c r="AG548">
        <v>0</v>
      </c>
      <c r="AO548">
        <v>0</v>
      </c>
    </row>
    <row r="549" spans="1:48" x14ac:dyDescent="0.35">
      <c r="A549" t="s">
        <v>1016</v>
      </c>
      <c r="B549" t="s">
        <v>1017</v>
      </c>
      <c r="C549" s="1">
        <v>44229</v>
      </c>
      <c r="D549" s="1">
        <v>44701</v>
      </c>
      <c r="E549">
        <v>1</v>
      </c>
      <c r="F549" t="s">
        <v>1017</v>
      </c>
      <c r="H549" t="s">
        <v>139</v>
      </c>
      <c r="I549" t="str">
        <f>("SB 2190")</f>
        <v>SB 2190</v>
      </c>
      <c r="J549" t="s">
        <v>1017</v>
      </c>
      <c r="L549" t="s">
        <v>139</v>
      </c>
      <c r="M549" s="1">
        <v>44204</v>
      </c>
      <c r="N549" t="s">
        <v>1017</v>
      </c>
      <c r="P549" t="s">
        <v>139</v>
      </c>
      <c r="Q549" t="str">
        <f>("Failed")</f>
        <v>Failed</v>
      </c>
      <c r="R549" t="s">
        <v>1017</v>
      </c>
      <c r="T549" t="s">
        <v>139</v>
      </c>
      <c r="U549" s="1">
        <v>44229</v>
      </c>
      <c r="V549" t="s">
        <v>1017</v>
      </c>
      <c r="X549" t="s">
        <v>139</v>
      </c>
      <c r="Y549">
        <v>1</v>
      </c>
      <c r="Z549" t="s">
        <v>1017</v>
      </c>
      <c r="AB549" t="s">
        <v>139</v>
      </c>
      <c r="AC549" t="str">
        <f>("Duration of emergency order is limited, Termination by legislature")</f>
        <v>Duration of emergency order is limited, Termination by legislature</v>
      </c>
      <c r="AD549" t="s">
        <v>1017</v>
      </c>
      <c r="AF549" t="s">
        <v>139</v>
      </c>
      <c r="AG549">
        <v>0</v>
      </c>
      <c r="AO549">
        <v>0</v>
      </c>
    </row>
    <row r="550" spans="1:48" x14ac:dyDescent="0.35">
      <c r="A550" t="s">
        <v>1016</v>
      </c>
      <c r="B550" t="s">
        <v>1018</v>
      </c>
      <c r="C550" s="1">
        <v>44565</v>
      </c>
      <c r="D550" s="1">
        <v>44592</v>
      </c>
      <c r="E550">
        <v>1</v>
      </c>
      <c r="F550" t="s">
        <v>1018</v>
      </c>
      <c r="H550" t="s">
        <v>1019</v>
      </c>
      <c r="I550" t="str">
        <f>("HB 131")</f>
        <v>HB 131</v>
      </c>
      <c r="J550" t="s">
        <v>1018</v>
      </c>
      <c r="L550" t="s">
        <v>1019</v>
      </c>
      <c r="M550" s="1">
        <v>44565</v>
      </c>
      <c r="N550" t="s">
        <v>1018</v>
      </c>
      <c r="P550" t="s">
        <v>1019</v>
      </c>
      <c r="Q550" t="str">
        <f t="shared" ref="Q550:Q565" si="36">("Introduced")</f>
        <v>Introduced</v>
      </c>
      <c r="R550" t="s">
        <v>1018</v>
      </c>
      <c r="T550" t="s">
        <v>1019</v>
      </c>
      <c r="U550" s="1">
        <v>44565</v>
      </c>
      <c r="V550" t="s">
        <v>1018</v>
      </c>
      <c r="X550" t="s">
        <v>1019</v>
      </c>
      <c r="Y550">
        <v>1</v>
      </c>
      <c r="Z550" t="s">
        <v>1018</v>
      </c>
      <c r="AB550" t="s">
        <v>1019</v>
      </c>
      <c r="AC550" t="str">
        <f>("Duration of emergency order is limited, Termination by legislature")</f>
        <v>Duration of emergency order is limited, Termination by legislature</v>
      </c>
      <c r="AD550" t="s">
        <v>1018</v>
      </c>
      <c r="AF550" t="s">
        <v>1019</v>
      </c>
      <c r="AG550">
        <v>0</v>
      </c>
      <c r="AO550">
        <v>0</v>
      </c>
    </row>
    <row r="551" spans="1:48" x14ac:dyDescent="0.35">
      <c r="A551" t="s">
        <v>1016</v>
      </c>
      <c r="B551" t="s">
        <v>1020</v>
      </c>
      <c r="C551" s="1">
        <v>44567</v>
      </c>
      <c r="D551" s="1">
        <v>44592</v>
      </c>
      <c r="E551">
        <v>1</v>
      </c>
      <c r="F551" t="s">
        <v>1020</v>
      </c>
      <c r="H551" t="s">
        <v>1021</v>
      </c>
      <c r="I551" t="str">
        <f>("SB 2045")</f>
        <v>SB 2045</v>
      </c>
      <c r="J551" t="s">
        <v>1020</v>
      </c>
      <c r="L551" t="s">
        <v>1021</v>
      </c>
      <c r="M551" s="1">
        <v>44567</v>
      </c>
      <c r="N551" t="s">
        <v>1020</v>
      </c>
      <c r="P551" t="s">
        <v>1021</v>
      </c>
      <c r="Q551" t="str">
        <f t="shared" si="36"/>
        <v>Introduced</v>
      </c>
      <c r="R551" t="s">
        <v>1020</v>
      </c>
      <c r="T551" t="s">
        <v>1021</v>
      </c>
      <c r="U551" s="1">
        <v>44567</v>
      </c>
      <c r="V551" t="s">
        <v>1020</v>
      </c>
      <c r="X551" t="s">
        <v>1021</v>
      </c>
      <c r="Y551">
        <v>1</v>
      </c>
      <c r="Z551" t="s">
        <v>1020</v>
      </c>
      <c r="AB551" t="s">
        <v>1021</v>
      </c>
      <c r="AC551" t="str">
        <f>("Scope of emergency order is restricted")</f>
        <v>Scope of emergency order is restricted</v>
      </c>
      <c r="AD551" t="s">
        <v>1020</v>
      </c>
      <c r="AF551" t="s">
        <v>1021</v>
      </c>
      <c r="AG551">
        <v>1</v>
      </c>
      <c r="AH551" t="s">
        <v>1020</v>
      </c>
      <c r="AJ551" t="s">
        <v>1021</v>
      </c>
      <c r="AK551" t="str">
        <f>("Scope of emergency order is restricted")</f>
        <v>Scope of emergency order is restricted</v>
      </c>
      <c r="AL551" t="s">
        <v>1020</v>
      </c>
      <c r="AN551" t="s">
        <v>1021</v>
      </c>
      <c r="AO551">
        <v>1</v>
      </c>
      <c r="AP551" t="s">
        <v>1020</v>
      </c>
      <c r="AR551" t="s">
        <v>1021</v>
      </c>
      <c r="AS551" t="str">
        <f>("Scope of emergency order is restricted")</f>
        <v>Scope of emergency order is restricted</v>
      </c>
      <c r="AT551" t="s">
        <v>1020</v>
      </c>
      <c r="AV551" t="s">
        <v>1021</v>
      </c>
    </row>
    <row r="552" spans="1:48" x14ac:dyDescent="0.35">
      <c r="A552" t="s">
        <v>1016</v>
      </c>
      <c r="B552" t="s">
        <v>1022</v>
      </c>
      <c r="C552" s="1">
        <v>44578</v>
      </c>
      <c r="D552" s="1">
        <v>44592</v>
      </c>
      <c r="E552">
        <v>1</v>
      </c>
      <c r="F552" t="s">
        <v>1022</v>
      </c>
      <c r="H552" t="s">
        <v>1023</v>
      </c>
      <c r="I552" t="str">
        <f>("SB 2807")</f>
        <v>SB 2807</v>
      </c>
      <c r="J552" t="s">
        <v>1022</v>
      </c>
      <c r="L552" t="s">
        <v>1023</v>
      </c>
      <c r="M552" s="1">
        <v>44578</v>
      </c>
      <c r="N552" t="s">
        <v>1022</v>
      </c>
      <c r="P552" t="s">
        <v>1023</v>
      </c>
      <c r="Q552" t="str">
        <f t="shared" si="36"/>
        <v>Introduced</v>
      </c>
      <c r="R552" t="s">
        <v>1022</v>
      </c>
      <c r="T552" t="s">
        <v>1023</v>
      </c>
      <c r="U552" s="1">
        <v>44213</v>
      </c>
      <c r="V552" t="s">
        <v>1022</v>
      </c>
      <c r="X552" t="s">
        <v>1023</v>
      </c>
      <c r="Y552">
        <v>1</v>
      </c>
      <c r="Z552" t="s">
        <v>1022</v>
      </c>
      <c r="AB552" t="s">
        <v>1023</v>
      </c>
      <c r="AC552" t="str">
        <f>("Scope of emergency order is restricted")</f>
        <v>Scope of emergency order is restricted</v>
      </c>
      <c r="AD552" t="s">
        <v>1022</v>
      </c>
      <c r="AF552" t="s">
        <v>1023</v>
      </c>
      <c r="AG552">
        <v>0</v>
      </c>
      <c r="AO552">
        <v>0</v>
      </c>
    </row>
    <row r="553" spans="1:48" x14ac:dyDescent="0.35">
      <c r="A553" t="s">
        <v>1016</v>
      </c>
      <c r="B553" t="s">
        <v>1024</v>
      </c>
      <c r="C553" s="1">
        <v>44578</v>
      </c>
      <c r="D553" s="1">
        <v>44592</v>
      </c>
      <c r="E553">
        <v>1</v>
      </c>
      <c r="F553" t="s">
        <v>1024</v>
      </c>
      <c r="H553" t="s">
        <v>1025</v>
      </c>
      <c r="I553" t="str">
        <f>("HB 1474")</f>
        <v>HB 1474</v>
      </c>
      <c r="J553" t="s">
        <v>1024</v>
      </c>
      <c r="L553" t="s">
        <v>1025</v>
      </c>
      <c r="M553" s="1">
        <v>44578</v>
      </c>
      <c r="N553" t="s">
        <v>1024</v>
      </c>
      <c r="P553" t="s">
        <v>1025</v>
      </c>
      <c r="Q553" t="str">
        <f t="shared" si="36"/>
        <v>Introduced</v>
      </c>
      <c r="R553" t="s">
        <v>1024</v>
      </c>
      <c r="T553" t="s">
        <v>1025</v>
      </c>
      <c r="U553" s="1">
        <v>44578</v>
      </c>
      <c r="V553" t="s">
        <v>1024</v>
      </c>
      <c r="X553" t="s">
        <v>1025</v>
      </c>
      <c r="Y553">
        <v>1</v>
      </c>
      <c r="Z553" t="s">
        <v>1024</v>
      </c>
      <c r="AB553" t="s">
        <v>1025</v>
      </c>
      <c r="AC553" t="str">
        <f>("Duration of emergency order is limited, Termination by legislature")</f>
        <v>Duration of emergency order is limited, Termination by legislature</v>
      </c>
      <c r="AD553" t="s">
        <v>1024</v>
      </c>
      <c r="AF553" t="s">
        <v>1025</v>
      </c>
      <c r="AG553">
        <v>0</v>
      </c>
      <c r="AO553">
        <v>0</v>
      </c>
    </row>
    <row r="554" spans="1:48" x14ac:dyDescent="0.35">
      <c r="A554" t="s">
        <v>1016</v>
      </c>
      <c r="B554" t="s">
        <v>1026</v>
      </c>
      <c r="C554" s="1">
        <v>44578</v>
      </c>
      <c r="D554" s="1">
        <v>44592</v>
      </c>
      <c r="E554">
        <v>1</v>
      </c>
      <c r="F554" t="s">
        <v>1026</v>
      </c>
      <c r="H554" t="s">
        <v>1027</v>
      </c>
      <c r="I554" t="str">
        <f>("HB 1473")</f>
        <v>HB 1473</v>
      </c>
      <c r="J554" t="s">
        <v>1026</v>
      </c>
      <c r="L554" t="s">
        <v>1027</v>
      </c>
      <c r="M554" s="1">
        <v>44578</v>
      </c>
      <c r="N554" t="s">
        <v>1026</v>
      </c>
      <c r="P554" t="s">
        <v>1027</v>
      </c>
      <c r="Q554" t="str">
        <f t="shared" si="36"/>
        <v>Introduced</v>
      </c>
      <c r="R554" t="s">
        <v>1026</v>
      </c>
      <c r="T554" t="s">
        <v>1027</v>
      </c>
      <c r="U554" s="1">
        <v>44578</v>
      </c>
      <c r="V554" t="s">
        <v>1026</v>
      </c>
      <c r="X554" t="s">
        <v>1027</v>
      </c>
      <c r="Y554">
        <v>1</v>
      </c>
      <c r="Z554" t="s">
        <v>1026</v>
      </c>
      <c r="AB554" t="s">
        <v>1027</v>
      </c>
      <c r="AC554" t="str">
        <f t="shared" ref="AC554:AC560" si="37">("Scope of emergency order is restricted")</f>
        <v>Scope of emergency order is restricted</v>
      </c>
      <c r="AD554" t="s">
        <v>1026</v>
      </c>
      <c r="AF554" t="s">
        <v>1027</v>
      </c>
      <c r="AG554">
        <v>0</v>
      </c>
      <c r="AK554" t="str">
        <f>("Scope of emergency order is restricted")</f>
        <v>Scope of emergency order is restricted</v>
      </c>
      <c r="AO554">
        <v>0</v>
      </c>
    </row>
    <row r="555" spans="1:48" x14ac:dyDescent="0.35">
      <c r="A555" t="s">
        <v>1016</v>
      </c>
      <c r="B555" t="s">
        <v>1028</v>
      </c>
      <c r="C555" s="1">
        <v>44578</v>
      </c>
      <c r="D555" s="1">
        <v>44592</v>
      </c>
      <c r="E555">
        <v>1</v>
      </c>
      <c r="F555" t="s">
        <v>1028</v>
      </c>
      <c r="H555" t="s">
        <v>1029</v>
      </c>
      <c r="I555" t="str">
        <f>("HB 1463")</f>
        <v>HB 1463</v>
      </c>
      <c r="J555" t="s">
        <v>1028</v>
      </c>
      <c r="L555" t="s">
        <v>1029</v>
      </c>
      <c r="M555" s="1">
        <v>44578</v>
      </c>
      <c r="N555" t="s">
        <v>1028</v>
      </c>
      <c r="P555" t="s">
        <v>1029</v>
      </c>
      <c r="Q555" t="str">
        <f t="shared" si="36"/>
        <v>Introduced</v>
      </c>
      <c r="R555" t="s">
        <v>1028</v>
      </c>
      <c r="T555" t="s">
        <v>1029</v>
      </c>
      <c r="U555" s="1">
        <v>44578</v>
      </c>
      <c r="V555" t="s">
        <v>1028</v>
      </c>
      <c r="X555" t="s">
        <v>1029</v>
      </c>
      <c r="Y555">
        <v>1</v>
      </c>
      <c r="Z555" t="s">
        <v>1028</v>
      </c>
      <c r="AB555" t="s">
        <v>1029</v>
      </c>
      <c r="AC555" t="str">
        <f t="shared" si="37"/>
        <v>Scope of emergency order is restricted</v>
      </c>
      <c r="AD555" t="s">
        <v>1028</v>
      </c>
      <c r="AF555" t="s">
        <v>1029</v>
      </c>
      <c r="AG555">
        <v>1</v>
      </c>
      <c r="AH555" t="s">
        <v>1028</v>
      </c>
      <c r="AJ555" t="s">
        <v>1029</v>
      </c>
      <c r="AK555" t="str">
        <f>("Scope of emergency order is restricted")</f>
        <v>Scope of emergency order is restricted</v>
      </c>
      <c r="AL555" t="s">
        <v>1028</v>
      </c>
      <c r="AN555" t="s">
        <v>1029</v>
      </c>
      <c r="AO555">
        <v>1</v>
      </c>
      <c r="AP555" t="s">
        <v>1028</v>
      </c>
      <c r="AR555" t="s">
        <v>1029</v>
      </c>
      <c r="AS555" t="str">
        <f>("Scope of emergency order is restricted")</f>
        <v>Scope of emergency order is restricted</v>
      </c>
      <c r="AT555" t="s">
        <v>1028</v>
      </c>
      <c r="AV555" t="s">
        <v>1029</v>
      </c>
    </row>
    <row r="556" spans="1:48" x14ac:dyDescent="0.35">
      <c r="A556" t="s">
        <v>1016</v>
      </c>
      <c r="B556" t="s">
        <v>1030</v>
      </c>
      <c r="C556" s="1">
        <v>44578</v>
      </c>
      <c r="D556" s="1">
        <v>44592</v>
      </c>
      <c r="E556">
        <v>1</v>
      </c>
      <c r="F556" t="s">
        <v>1030</v>
      </c>
      <c r="H556" t="s">
        <v>1031</v>
      </c>
      <c r="I556" t="str">
        <f>("HB 1454")</f>
        <v>HB 1454</v>
      </c>
      <c r="J556" t="s">
        <v>1030</v>
      </c>
      <c r="L556" t="s">
        <v>1031</v>
      </c>
      <c r="M556" s="1">
        <v>44578</v>
      </c>
      <c r="N556" t="s">
        <v>1030</v>
      </c>
      <c r="P556" t="s">
        <v>1031</v>
      </c>
      <c r="Q556" t="str">
        <f t="shared" si="36"/>
        <v>Introduced</v>
      </c>
      <c r="R556" t="s">
        <v>1030</v>
      </c>
      <c r="T556" t="s">
        <v>1031</v>
      </c>
      <c r="U556" s="1">
        <v>44578</v>
      </c>
      <c r="V556" t="s">
        <v>1030</v>
      </c>
      <c r="X556" t="s">
        <v>1031</v>
      </c>
      <c r="Y556">
        <v>1</v>
      </c>
      <c r="Z556" t="s">
        <v>1030</v>
      </c>
      <c r="AB556" t="s">
        <v>1031</v>
      </c>
      <c r="AC556" t="str">
        <f t="shared" si="37"/>
        <v>Scope of emergency order is restricted</v>
      </c>
      <c r="AD556" t="s">
        <v>1030</v>
      </c>
      <c r="AF556" t="s">
        <v>1031</v>
      </c>
      <c r="AG556">
        <v>1</v>
      </c>
      <c r="AH556" t="s">
        <v>1030</v>
      </c>
      <c r="AJ556" t="s">
        <v>1031</v>
      </c>
      <c r="AK556" t="str">
        <f>("Scope of emergency order is restricted")</f>
        <v>Scope of emergency order is restricted</v>
      </c>
      <c r="AL556" t="s">
        <v>1030</v>
      </c>
      <c r="AN556" t="s">
        <v>1031</v>
      </c>
      <c r="AO556">
        <v>1</v>
      </c>
      <c r="AP556" t="s">
        <v>1030</v>
      </c>
      <c r="AR556" t="s">
        <v>1031</v>
      </c>
      <c r="AS556" t="str">
        <f>("Scope of emergency order is restricted")</f>
        <v>Scope of emergency order is restricted</v>
      </c>
      <c r="AT556" t="s">
        <v>1030</v>
      </c>
      <c r="AV556" t="s">
        <v>1031</v>
      </c>
    </row>
    <row r="557" spans="1:48" x14ac:dyDescent="0.35">
      <c r="A557" t="s">
        <v>1016</v>
      </c>
      <c r="B557" t="s">
        <v>1032</v>
      </c>
      <c r="C557" s="1">
        <v>44578</v>
      </c>
      <c r="D557" s="1">
        <v>44592</v>
      </c>
      <c r="E557">
        <v>1</v>
      </c>
      <c r="F557" t="s">
        <v>1032</v>
      </c>
      <c r="H557" t="s">
        <v>1033</v>
      </c>
      <c r="I557" t="str">
        <f>("HB 758")</f>
        <v>HB 758</v>
      </c>
      <c r="J557" t="s">
        <v>1032</v>
      </c>
      <c r="L557" t="s">
        <v>1033</v>
      </c>
      <c r="M557" s="1">
        <v>44578</v>
      </c>
      <c r="N557" t="s">
        <v>1032</v>
      </c>
      <c r="P557" t="s">
        <v>1033</v>
      </c>
      <c r="Q557" t="str">
        <f t="shared" si="36"/>
        <v>Introduced</v>
      </c>
      <c r="R557" t="s">
        <v>1032</v>
      </c>
      <c r="T557" t="s">
        <v>1033</v>
      </c>
      <c r="U557" s="1">
        <v>44578</v>
      </c>
      <c r="V557" t="s">
        <v>1032</v>
      </c>
      <c r="X557" t="s">
        <v>1033</v>
      </c>
      <c r="Y557">
        <v>1</v>
      </c>
      <c r="Z557" t="s">
        <v>1032</v>
      </c>
      <c r="AB557" t="s">
        <v>1033</v>
      </c>
      <c r="AC557" t="str">
        <f t="shared" si="37"/>
        <v>Scope of emergency order is restricted</v>
      </c>
      <c r="AD557" t="s">
        <v>1032</v>
      </c>
      <c r="AF557" t="s">
        <v>1033</v>
      </c>
      <c r="AG557">
        <v>1</v>
      </c>
      <c r="AH557" t="s">
        <v>1032</v>
      </c>
      <c r="AJ557" t="s">
        <v>1033</v>
      </c>
      <c r="AK557" t="str">
        <f>("Scope of emergency order is restricted")</f>
        <v>Scope of emergency order is restricted</v>
      </c>
      <c r="AL557" t="s">
        <v>1032</v>
      </c>
      <c r="AN557" t="s">
        <v>1033</v>
      </c>
      <c r="AO557">
        <v>0</v>
      </c>
    </row>
    <row r="558" spans="1:48" x14ac:dyDescent="0.35">
      <c r="A558" t="s">
        <v>1016</v>
      </c>
      <c r="B558" t="s">
        <v>1034</v>
      </c>
      <c r="C558" s="1">
        <v>44578</v>
      </c>
      <c r="D558" s="1">
        <v>44592</v>
      </c>
      <c r="E558">
        <v>1</v>
      </c>
      <c r="F558" t="s">
        <v>1034</v>
      </c>
      <c r="H558" t="s">
        <v>1035</v>
      </c>
      <c r="I558" t="str">
        <f>("HB 1462")</f>
        <v>HB 1462</v>
      </c>
      <c r="J558" t="s">
        <v>1034</v>
      </c>
      <c r="L558" t="s">
        <v>1035</v>
      </c>
      <c r="M558" s="1">
        <v>44578</v>
      </c>
      <c r="N558" t="s">
        <v>1034</v>
      </c>
      <c r="P558" t="s">
        <v>1035</v>
      </c>
      <c r="Q558" t="str">
        <f t="shared" si="36"/>
        <v>Introduced</v>
      </c>
      <c r="R558" t="s">
        <v>1034</v>
      </c>
      <c r="T558" t="s">
        <v>1035</v>
      </c>
      <c r="U558" s="1">
        <v>44578</v>
      </c>
      <c r="V558" t="s">
        <v>1034</v>
      </c>
      <c r="X558" t="s">
        <v>1035</v>
      </c>
      <c r="Y558">
        <v>1</v>
      </c>
      <c r="Z558" t="s">
        <v>1034</v>
      </c>
      <c r="AB558" t="s">
        <v>1035</v>
      </c>
      <c r="AC558" t="str">
        <f t="shared" si="37"/>
        <v>Scope of emergency order is restricted</v>
      </c>
      <c r="AD558" t="s">
        <v>1034</v>
      </c>
      <c r="AF558" t="s">
        <v>1035</v>
      </c>
      <c r="AG558">
        <v>0</v>
      </c>
      <c r="AO558">
        <v>0</v>
      </c>
    </row>
    <row r="559" spans="1:48" x14ac:dyDescent="0.35">
      <c r="A559" t="s">
        <v>1016</v>
      </c>
      <c r="B559" t="s">
        <v>1036</v>
      </c>
      <c r="C559" s="1">
        <v>44578</v>
      </c>
      <c r="D559" s="1">
        <v>44592</v>
      </c>
      <c r="E559">
        <v>1</v>
      </c>
      <c r="F559" t="s">
        <v>1036</v>
      </c>
      <c r="H559" t="s">
        <v>1037</v>
      </c>
      <c r="I559" t="str">
        <f>("SB 2417")</f>
        <v>SB 2417</v>
      </c>
      <c r="J559" t="s">
        <v>1036</v>
      </c>
      <c r="L559" t="s">
        <v>1037</v>
      </c>
      <c r="M559" s="1">
        <v>44578</v>
      </c>
      <c r="N559" t="s">
        <v>1036</v>
      </c>
      <c r="P559" t="s">
        <v>1037</v>
      </c>
      <c r="Q559" t="str">
        <f t="shared" si="36"/>
        <v>Introduced</v>
      </c>
      <c r="R559" t="s">
        <v>1036</v>
      </c>
      <c r="T559" t="s">
        <v>1037</v>
      </c>
      <c r="U559" s="1">
        <v>44578</v>
      </c>
      <c r="V559" t="s">
        <v>1036</v>
      </c>
      <c r="X559" t="s">
        <v>1037</v>
      </c>
      <c r="Y559">
        <v>1</v>
      </c>
      <c r="Z559" t="s">
        <v>1036</v>
      </c>
      <c r="AB559" t="s">
        <v>1037</v>
      </c>
      <c r="AC559" t="str">
        <f t="shared" si="37"/>
        <v>Scope of emergency order is restricted</v>
      </c>
      <c r="AD559" t="s">
        <v>1036</v>
      </c>
      <c r="AF559" t="s">
        <v>1037</v>
      </c>
      <c r="AG559">
        <v>1</v>
      </c>
      <c r="AH559" t="s">
        <v>1036</v>
      </c>
      <c r="AJ559" t="s">
        <v>1037</v>
      </c>
      <c r="AK559" t="str">
        <f>("Scope of emergency order is restricted")</f>
        <v>Scope of emergency order is restricted</v>
      </c>
      <c r="AL559" t="s">
        <v>1036</v>
      </c>
      <c r="AN559" t="s">
        <v>1037</v>
      </c>
      <c r="AO559">
        <v>1</v>
      </c>
      <c r="AP559" t="s">
        <v>1036</v>
      </c>
      <c r="AR559" t="s">
        <v>1037</v>
      </c>
      <c r="AS559" t="str">
        <f t="shared" ref="AS559:AS565" si="38">("Scope of emergency order is restricted")</f>
        <v>Scope of emergency order is restricted</v>
      </c>
      <c r="AT559" t="s">
        <v>1036</v>
      </c>
      <c r="AV559" t="s">
        <v>1037</v>
      </c>
    </row>
    <row r="560" spans="1:48" x14ac:dyDescent="0.35">
      <c r="A560" t="s">
        <v>1016</v>
      </c>
      <c r="B560" t="s">
        <v>1038</v>
      </c>
      <c r="C560" s="1">
        <v>44578</v>
      </c>
      <c r="D560" s="1">
        <v>44592</v>
      </c>
      <c r="E560">
        <v>1</v>
      </c>
      <c r="F560" t="s">
        <v>1038</v>
      </c>
      <c r="H560" t="s">
        <v>1039</v>
      </c>
      <c r="I560" t="str">
        <f>("SB 2890")</f>
        <v>SB 2890</v>
      </c>
      <c r="J560" t="s">
        <v>1038</v>
      </c>
      <c r="L560" t="s">
        <v>1039</v>
      </c>
      <c r="M560" s="1">
        <v>44578</v>
      </c>
      <c r="N560" t="s">
        <v>1038</v>
      </c>
      <c r="P560" t="s">
        <v>1039</v>
      </c>
      <c r="Q560" t="str">
        <f t="shared" si="36"/>
        <v>Introduced</v>
      </c>
      <c r="R560" t="s">
        <v>1038</v>
      </c>
      <c r="T560" t="s">
        <v>1039</v>
      </c>
      <c r="U560" s="1">
        <v>44578</v>
      </c>
      <c r="V560" t="s">
        <v>1038</v>
      </c>
      <c r="X560" t="s">
        <v>1039</v>
      </c>
      <c r="Y560">
        <v>1</v>
      </c>
      <c r="Z560" t="s">
        <v>1038</v>
      </c>
      <c r="AB560" t="s">
        <v>1039</v>
      </c>
      <c r="AC560" t="str">
        <f t="shared" si="37"/>
        <v>Scope of emergency order is restricted</v>
      </c>
      <c r="AD560" t="s">
        <v>1038</v>
      </c>
      <c r="AF560" t="s">
        <v>1039</v>
      </c>
      <c r="AG560">
        <v>1</v>
      </c>
      <c r="AH560" t="s">
        <v>1038</v>
      </c>
      <c r="AJ560" t="s">
        <v>1039</v>
      </c>
      <c r="AK560" t="str">
        <f>("Scope of emergency order is restricted")</f>
        <v>Scope of emergency order is restricted</v>
      </c>
      <c r="AL560" t="s">
        <v>1038</v>
      </c>
      <c r="AN560" t="s">
        <v>1039</v>
      </c>
      <c r="AO560">
        <v>1</v>
      </c>
      <c r="AP560" t="s">
        <v>1038</v>
      </c>
      <c r="AR560" t="s">
        <v>1039</v>
      </c>
      <c r="AS560" t="str">
        <f t="shared" si="38"/>
        <v>Scope of emergency order is restricted</v>
      </c>
      <c r="AT560" t="s">
        <v>1038</v>
      </c>
      <c r="AV560" t="s">
        <v>1039</v>
      </c>
    </row>
    <row r="561" spans="1:48" x14ac:dyDescent="0.35">
      <c r="A561" t="s">
        <v>1016</v>
      </c>
      <c r="B561" t="s">
        <v>569</v>
      </c>
      <c r="C561" s="1">
        <v>44578</v>
      </c>
      <c r="D561" s="1">
        <v>44592</v>
      </c>
      <c r="E561">
        <v>1</v>
      </c>
      <c r="F561" t="s">
        <v>569</v>
      </c>
      <c r="H561" t="s">
        <v>1040</v>
      </c>
      <c r="I561" t="str">
        <f>("HB 1405")</f>
        <v>HB 1405</v>
      </c>
      <c r="J561" t="s">
        <v>569</v>
      </c>
      <c r="L561" t="s">
        <v>1040</v>
      </c>
      <c r="M561" s="1">
        <v>44578</v>
      </c>
      <c r="N561" t="s">
        <v>569</v>
      </c>
      <c r="P561" t="s">
        <v>1040</v>
      </c>
      <c r="Q561" t="str">
        <f t="shared" si="36"/>
        <v>Introduced</v>
      </c>
      <c r="R561" t="s">
        <v>569</v>
      </c>
      <c r="T561" t="s">
        <v>1040</v>
      </c>
      <c r="U561" s="1">
        <v>44578</v>
      </c>
      <c r="V561" t="s">
        <v>569</v>
      </c>
      <c r="X561" t="s">
        <v>1040</v>
      </c>
      <c r="Y561">
        <v>0</v>
      </c>
      <c r="AG561">
        <v>0</v>
      </c>
      <c r="AO561">
        <v>1</v>
      </c>
      <c r="AP561" t="s">
        <v>569</v>
      </c>
      <c r="AR561" t="s">
        <v>1040</v>
      </c>
      <c r="AS561" t="str">
        <f t="shared" si="38"/>
        <v>Scope of emergency order is restricted</v>
      </c>
      <c r="AT561" t="s">
        <v>569</v>
      </c>
      <c r="AV561" t="s">
        <v>1040</v>
      </c>
    </row>
    <row r="562" spans="1:48" x14ac:dyDescent="0.35">
      <c r="A562" t="s">
        <v>1016</v>
      </c>
      <c r="B562" t="s">
        <v>1041</v>
      </c>
      <c r="C562" s="1">
        <v>44578</v>
      </c>
      <c r="D562" s="1">
        <v>44592</v>
      </c>
      <c r="E562">
        <v>1</v>
      </c>
      <c r="F562" t="s">
        <v>1041</v>
      </c>
      <c r="H562" t="s">
        <v>1042</v>
      </c>
      <c r="I562" t="str">
        <f>("HB 1451")</f>
        <v>HB 1451</v>
      </c>
      <c r="J562" t="s">
        <v>1041</v>
      </c>
      <c r="L562" t="s">
        <v>1042</v>
      </c>
      <c r="M562" s="1">
        <v>44578</v>
      </c>
      <c r="N562" t="s">
        <v>1041</v>
      </c>
      <c r="P562" t="s">
        <v>1042</v>
      </c>
      <c r="Q562" t="str">
        <f t="shared" si="36"/>
        <v>Introduced</v>
      </c>
      <c r="R562" t="s">
        <v>1041</v>
      </c>
      <c r="T562" t="s">
        <v>1042</v>
      </c>
      <c r="U562" s="1">
        <v>44578</v>
      </c>
      <c r="V562" t="s">
        <v>1041</v>
      </c>
      <c r="X562" t="s">
        <v>1042</v>
      </c>
      <c r="Y562">
        <v>1</v>
      </c>
      <c r="Z562" t="s">
        <v>1041</v>
      </c>
      <c r="AB562" t="s">
        <v>1042</v>
      </c>
      <c r="AC562" t="str">
        <f>("Scope of emergency order is restricted")</f>
        <v>Scope of emergency order is restricted</v>
      </c>
      <c r="AD562" t="s">
        <v>1041</v>
      </c>
      <c r="AF562" t="s">
        <v>1042</v>
      </c>
      <c r="AG562">
        <v>1</v>
      </c>
      <c r="AH562" t="s">
        <v>1041</v>
      </c>
      <c r="AJ562" t="s">
        <v>1042</v>
      </c>
      <c r="AK562" t="str">
        <f>("Scope of emergency order is restricted")</f>
        <v>Scope of emergency order is restricted</v>
      </c>
      <c r="AL562" t="s">
        <v>1041</v>
      </c>
      <c r="AN562" t="s">
        <v>1042</v>
      </c>
      <c r="AO562">
        <v>1</v>
      </c>
      <c r="AP562" t="s">
        <v>1041</v>
      </c>
      <c r="AR562" t="s">
        <v>1042</v>
      </c>
      <c r="AS562" t="str">
        <f t="shared" si="38"/>
        <v>Scope of emergency order is restricted</v>
      </c>
      <c r="AT562" t="s">
        <v>1041</v>
      </c>
      <c r="AV562" t="s">
        <v>1042</v>
      </c>
    </row>
    <row r="563" spans="1:48" x14ac:dyDescent="0.35">
      <c r="A563" t="s">
        <v>1016</v>
      </c>
      <c r="B563" t="s">
        <v>1043</v>
      </c>
      <c r="C563" s="1">
        <v>44578</v>
      </c>
      <c r="D563" s="1">
        <v>44592</v>
      </c>
      <c r="E563">
        <v>1</v>
      </c>
      <c r="F563" t="s">
        <v>1043</v>
      </c>
      <c r="H563" t="s">
        <v>1044</v>
      </c>
      <c r="I563" t="str">
        <f>("HB 1452")</f>
        <v>HB 1452</v>
      </c>
      <c r="J563" t="s">
        <v>1043</v>
      </c>
      <c r="L563" t="s">
        <v>1044</v>
      </c>
      <c r="M563" s="1">
        <v>44578</v>
      </c>
      <c r="N563" t="s">
        <v>1043</v>
      </c>
      <c r="P563" t="s">
        <v>1044</v>
      </c>
      <c r="Q563" t="str">
        <f t="shared" si="36"/>
        <v>Introduced</v>
      </c>
      <c r="R563" t="s">
        <v>1043</v>
      </c>
      <c r="T563" t="s">
        <v>1044</v>
      </c>
      <c r="U563" s="1">
        <v>44578</v>
      </c>
      <c r="V563" t="s">
        <v>1043</v>
      </c>
      <c r="X563" t="s">
        <v>1044</v>
      </c>
      <c r="Y563">
        <v>1</v>
      </c>
      <c r="Z563" t="s">
        <v>1043</v>
      </c>
      <c r="AB563" t="s">
        <v>1044</v>
      </c>
      <c r="AC563" t="str">
        <f>("Scope of emergency order is restricted")</f>
        <v>Scope of emergency order is restricted</v>
      </c>
      <c r="AD563" t="s">
        <v>1043</v>
      </c>
      <c r="AF563" t="s">
        <v>1044</v>
      </c>
      <c r="AG563">
        <v>1</v>
      </c>
      <c r="AH563" t="s">
        <v>1043</v>
      </c>
      <c r="AJ563" t="s">
        <v>1044</v>
      </c>
      <c r="AK563" t="str">
        <f>("Scope of emergency order is restricted")</f>
        <v>Scope of emergency order is restricted</v>
      </c>
      <c r="AL563" t="s">
        <v>1043</v>
      </c>
      <c r="AN563" t="s">
        <v>1044</v>
      </c>
      <c r="AO563">
        <v>1</v>
      </c>
      <c r="AS563" t="str">
        <f t="shared" si="38"/>
        <v>Scope of emergency order is restricted</v>
      </c>
    </row>
    <row r="564" spans="1:48" x14ac:dyDescent="0.35">
      <c r="A564" t="s">
        <v>1016</v>
      </c>
      <c r="B564" t="s">
        <v>1045</v>
      </c>
      <c r="C564" s="1">
        <v>44578</v>
      </c>
      <c r="D564" s="1">
        <v>44592</v>
      </c>
      <c r="E564">
        <v>1</v>
      </c>
      <c r="F564" t="s">
        <v>1045</v>
      </c>
      <c r="H564" t="s">
        <v>1046</v>
      </c>
      <c r="I564" t="str">
        <f>("SB 2368")</f>
        <v>SB 2368</v>
      </c>
      <c r="J564" t="s">
        <v>1045</v>
      </c>
      <c r="L564" t="s">
        <v>1046</v>
      </c>
      <c r="M564" s="1">
        <v>44578</v>
      </c>
      <c r="N564" t="s">
        <v>1045</v>
      </c>
      <c r="P564" t="s">
        <v>1046</v>
      </c>
      <c r="Q564" t="str">
        <f t="shared" si="36"/>
        <v>Introduced</v>
      </c>
      <c r="R564" t="s">
        <v>1045</v>
      </c>
      <c r="T564" t="s">
        <v>1046</v>
      </c>
      <c r="U564" s="1">
        <v>44578</v>
      </c>
      <c r="V564" t="s">
        <v>1045</v>
      </c>
      <c r="X564" t="s">
        <v>1046</v>
      </c>
      <c r="Y564">
        <v>1</v>
      </c>
      <c r="Z564" t="s">
        <v>1045</v>
      </c>
      <c r="AB564" t="s">
        <v>1046</v>
      </c>
      <c r="AC564" t="str">
        <f>("Scope of emergency order is restricted")</f>
        <v>Scope of emergency order is restricted</v>
      </c>
      <c r="AD564" t="s">
        <v>1045</v>
      </c>
      <c r="AF564" t="s">
        <v>1046</v>
      </c>
      <c r="AG564">
        <v>1</v>
      </c>
      <c r="AH564" t="s">
        <v>1045</v>
      </c>
      <c r="AJ564" t="s">
        <v>1046</v>
      </c>
      <c r="AK564" t="str">
        <f>("Scope of emergency order is restricted")</f>
        <v>Scope of emergency order is restricted</v>
      </c>
      <c r="AL564" t="s">
        <v>1045</v>
      </c>
      <c r="AN564" t="s">
        <v>1046</v>
      </c>
      <c r="AO564">
        <v>1</v>
      </c>
      <c r="AP564" t="s">
        <v>1045</v>
      </c>
      <c r="AR564" t="s">
        <v>1046</v>
      </c>
      <c r="AS564" t="str">
        <f t="shared" si="38"/>
        <v>Scope of emergency order is restricted</v>
      </c>
      <c r="AT564" t="s">
        <v>1045</v>
      </c>
      <c r="AV564" t="s">
        <v>1046</v>
      </c>
    </row>
    <row r="565" spans="1:48" x14ac:dyDescent="0.35">
      <c r="A565" t="s">
        <v>1016</v>
      </c>
      <c r="B565" t="s">
        <v>1047</v>
      </c>
      <c r="C565" s="1">
        <v>44578</v>
      </c>
      <c r="D565" s="1">
        <v>44592</v>
      </c>
      <c r="E565">
        <v>1</v>
      </c>
      <c r="F565" t="s">
        <v>1047</v>
      </c>
      <c r="H565" t="s">
        <v>1048</v>
      </c>
      <c r="I565" t="str">
        <f>("HB 1460")</f>
        <v>HB 1460</v>
      </c>
      <c r="J565" t="s">
        <v>1047</v>
      </c>
      <c r="L565" t="s">
        <v>1048</v>
      </c>
      <c r="M565" s="1">
        <v>44578</v>
      </c>
      <c r="N565" t="s">
        <v>1047</v>
      </c>
      <c r="P565" t="s">
        <v>1048</v>
      </c>
      <c r="Q565" t="str">
        <f t="shared" si="36"/>
        <v>Introduced</v>
      </c>
      <c r="R565" t="s">
        <v>1047</v>
      </c>
      <c r="T565" t="s">
        <v>1048</v>
      </c>
      <c r="U565" s="1">
        <v>44578</v>
      </c>
      <c r="V565" t="s">
        <v>1047</v>
      </c>
      <c r="X565" t="s">
        <v>1048</v>
      </c>
      <c r="Y565">
        <v>1</v>
      </c>
      <c r="Z565" t="s">
        <v>1047</v>
      </c>
      <c r="AB565" t="s">
        <v>1048</v>
      </c>
      <c r="AC565" t="str">
        <f>("Scope of emergency order is restricted")</f>
        <v>Scope of emergency order is restricted</v>
      </c>
      <c r="AD565" t="s">
        <v>1047</v>
      </c>
      <c r="AF565" t="s">
        <v>1048</v>
      </c>
      <c r="AG565">
        <v>1</v>
      </c>
      <c r="AH565" t="s">
        <v>1047</v>
      </c>
      <c r="AJ565" t="s">
        <v>1048</v>
      </c>
      <c r="AK565" t="str">
        <f>("Scope of emergency order is restricted")</f>
        <v>Scope of emergency order is restricted</v>
      </c>
      <c r="AL565" t="s">
        <v>1047</v>
      </c>
      <c r="AN565" t="s">
        <v>1048</v>
      </c>
      <c r="AO565">
        <v>1</v>
      </c>
      <c r="AP565" t="s">
        <v>1047</v>
      </c>
      <c r="AR565" t="s">
        <v>1048</v>
      </c>
      <c r="AS565" t="str">
        <f t="shared" si="38"/>
        <v>Scope of emergency order is restricted</v>
      </c>
      <c r="AT565" t="s">
        <v>1047</v>
      </c>
      <c r="AV565" t="s">
        <v>1048</v>
      </c>
    </row>
    <row r="566" spans="1:48" x14ac:dyDescent="0.35">
      <c r="A566" t="s">
        <v>1016</v>
      </c>
      <c r="B566" t="s">
        <v>1018</v>
      </c>
      <c r="C566" s="1">
        <v>44593</v>
      </c>
      <c r="D566" s="1">
        <v>44701</v>
      </c>
      <c r="E566">
        <v>1</v>
      </c>
      <c r="F566" t="s">
        <v>1018</v>
      </c>
      <c r="H566" t="s">
        <v>1049</v>
      </c>
      <c r="I566" t="str">
        <f>("HB 131")</f>
        <v>HB 131</v>
      </c>
      <c r="J566" t="s">
        <v>1018</v>
      </c>
      <c r="L566" t="s">
        <v>1049</v>
      </c>
      <c r="M566" s="1">
        <v>44565</v>
      </c>
      <c r="N566" t="s">
        <v>1018</v>
      </c>
      <c r="P566" t="s">
        <v>1049</v>
      </c>
      <c r="Q566" t="str">
        <f t="shared" ref="Q566:Q581" si="39">("Failed")</f>
        <v>Failed</v>
      </c>
      <c r="R566" t="s">
        <v>1018</v>
      </c>
      <c r="T566" t="s">
        <v>1049</v>
      </c>
      <c r="U566" s="1">
        <v>44593</v>
      </c>
      <c r="V566" t="s">
        <v>1018</v>
      </c>
      <c r="X566" t="s">
        <v>1049</v>
      </c>
      <c r="Y566">
        <v>1</v>
      </c>
      <c r="Z566" t="s">
        <v>1018</v>
      </c>
      <c r="AB566" t="s">
        <v>1049</v>
      </c>
      <c r="AC566" t="str">
        <f>("Duration of emergency order is limited, Termination by legislature")</f>
        <v>Duration of emergency order is limited, Termination by legislature</v>
      </c>
      <c r="AD566" t="s">
        <v>1018</v>
      </c>
      <c r="AF566" t="s">
        <v>1049</v>
      </c>
      <c r="AG566">
        <v>0</v>
      </c>
      <c r="AO566">
        <v>0</v>
      </c>
    </row>
    <row r="567" spans="1:48" x14ac:dyDescent="0.35">
      <c r="A567" t="s">
        <v>1016</v>
      </c>
      <c r="B567" t="s">
        <v>1022</v>
      </c>
      <c r="C567" s="1">
        <v>44593</v>
      </c>
      <c r="D567" s="1">
        <v>44701</v>
      </c>
      <c r="E567">
        <v>1</v>
      </c>
      <c r="F567" t="s">
        <v>1022</v>
      </c>
      <c r="H567" t="s">
        <v>1050</v>
      </c>
      <c r="I567" t="str">
        <f>("SB 2807")</f>
        <v>SB 2807</v>
      </c>
      <c r="J567" t="s">
        <v>1022</v>
      </c>
      <c r="L567" t="s">
        <v>1050</v>
      </c>
      <c r="M567" s="1">
        <v>44578</v>
      </c>
      <c r="N567" t="s">
        <v>1022</v>
      </c>
      <c r="P567" t="s">
        <v>1050</v>
      </c>
      <c r="Q567" t="str">
        <f t="shared" si="39"/>
        <v>Failed</v>
      </c>
      <c r="R567" t="s">
        <v>1022</v>
      </c>
      <c r="T567" t="s">
        <v>1050</v>
      </c>
      <c r="U567" s="1">
        <v>44228</v>
      </c>
      <c r="V567" t="s">
        <v>1022</v>
      </c>
      <c r="X567" t="s">
        <v>1050</v>
      </c>
      <c r="Y567">
        <v>1</v>
      </c>
      <c r="Z567" t="s">
        <v>1022</v>
      </c>
      <c r="AB567" t="s">
        <v>1050</v>
      </c>
      <c r="AC567" t="str">
        <f>("Scope of emergency order is restricted")</f>
        <v>Scope of emergency order is restricted</v>
      </c>
      <c r="AD567" t="s">
        <v>1022</v>
      </c>
      <c r="AF567" t="s">
        <v>1050</v>
      </c>
      <c r="AG567">
        <v>0</v>
      </c>
      <c r="AO567">
        <v>0</v>
      </c>
    </row>
    <row r="568" spans="1:48" x14ac:dyDescent="0.35">
      <c r="A568" t="s">
        <v>1016</v>
      </c>
      <c r="B568" t="s">
        <v>1024</v>
      </c>
      <c r="C568" s="1">
        <v>44593</v>
      </c>
      <c r="D568" s="1">
        <v>44701</v>
      </c>
      <c r="E568">
        <v>1</v>
      </c>
      <c r="F568" t="s">
        <v>1024</v>
      </c>
      <c r="H568" t="s">
        <v>1051</v>
      </c>
      <c r="I568" t="str">
        <f>("HB 1474")</f>
        <v>HB 1474</v>
      </c>
      <c r="J568" t="s">
        <v>1024</v>
      </c>
      <c r="L568" t="s">
        <v>1051</v>
      </c>
      <c r="M568" s="1">
        <v>44578</v>
      </c>
      <c r="N568" t="s">
        <v>1024</v>
      </c>
      <c r="P568" t="s">
        <v>1051</v>
      </c>
      <c r="Q568" t="str">
        <f t="shared" si="39"/>
        <v>Failed</v>
      </c>
      <c r="R568" t="s">
        <v>1024</v>
      </c>
      <c r="T568" t="s">
        <v>1051</v>
      </c>
      <c r="U568" s="1">
        <v>44593</v>
      </c>
      <c r="V568" t="s">
        <v>1024</v>
      </c>
      <c r="X568" t="s">
        <v>1051</v>
      </c>
      <c r="Y568">
        <v>1</v>
      </c>
      <c r="Z568" t="s">
        <v>1024</v>
      </c>
      <c r="AB568" t="s">
        <v>1051</v>
      </c>
      <c r="AC568" t="str">
        <f>("Duration of emergency order is limited, Termination by legislature")</f>
        <v>Duration of emergency order is limited, Termination by legislature</v>
      </c>
      <c r="AD568" t="s">
        <v>1024</v>
      </c>
      <c r="AF568" t="s">
        <v>1051</v>
      </c>
      <c r="AG568">
        <v>0</v>
      </c>
      <c r="AO568">
        <v>0</v>
      </c>
    </row>
    <row r="569" spans="1:48" x14ac:dyDescent="0.35">
      <c r="A569" t="s">
        <v>1016</v>
      </c>
      <c r="B569" t="s">
        <v>1026</v>
      </c>
      <c r="C569" s="1">
        <v>44593</v>
      </c>
      <c r="D569" s="1">
        <v>44701</v>
      </c>
      <c r="E569">
        <v>1</v>
      </c>
      <c r="F569" t="s">
        <v>1026</v>
      </c>
      <c r="H569" t="s">
        <v>1052</v>
      </c>
      <c r="I569" t="str">
        <f>("HB 1473")</f>
        <v>HB 1473</v>
      </c>
      <c r="J569" t="s">
        <v>1026</v>
      </c>
      <c r="L569" t="s">
        <v>1052</v>
      </c>
      <c r="M569" s="1">
        <v>44578</v>
      </c>
      <c r="N569" t="s">
        <v>1026</v>
      </c>
      <c r="P569" t="s">
        <v>1052</v>
      </c>
      <c r="Q569" t="str">
        <f t="shared" si="39"/>
        <v>Failed</v>
      </c>
      <c r="R569" t="s">
        <v>1026</v>
      </c>
      <c r="T569" t="s">
        <v>1052</v>
      </c>
      <c r="U569" s="1">
        <v>44593</v>
      </c>
      <c r="V569" t="s">
        <v>1026</v>
      </c>
      <c r="X569" t="s">
        <v>1052</v>
      </c>
      <c r="Y569">
        <v>1</v>
      </c>
      <c r="Z569" t="s">
        <v>1026</v>
      </c>
      <c r="AB569" t="s">
        <v>1052</v>
      </c>
      <c r="AC569" t="str">
        <f t="shared" ref="AC569:AC575" si="40">("Scope of emergency order is restricted")</f>
        <v>Scope of emergency order is restricted</v>
      </c>
      <c r="AD569" t="s">
        <v>1026</v>
      </c>
      <c r="AF569" t="s">
        <v>1052</v>
      </c>
      <c r="AG569">
        <v>1</v>
      </c>
      <c r="AH569" t="s">
        <v>1026</v>
      </c>
      <c r="AJ569" t="s">
        <v>1052</v>
      </c>
      <c r="AK569" t="str">
        <f>("Scope of emergency order is restricted")</f>
        <v>Scope of emergency order is restricted</v>
      </c>
      <c r="AL569" t="s">
        <v>1026</v>
      </c>
      <c r="AN569" t="s">
        <v>1052</v>
      </c>
      <c r="AO569">
        <v>0</v>
      </c>
    </row>
    <row r="570" spans="1:48" x14ac:dyDescent="0.35">
      <c r="A570" t="s">
        <v>1016</v>
      </c>
      <c r="B570" t="s">
        <v>1028</v>
      </c>
      <c r="C570" s="1">
        <v>44593</v>
      </c>
      <c r="D570" s="1">
        <v>44701</v>
      </c>
      <c r="E570">
        <v>1</v>
      </c>
      <c r="F570" t="s">
        <v>1028</v>
      </c>
      <c r="H570" t="s">
        <v>1053</v>
      </c>
      <c r="I570" t="str">
        <f>("HB 1463")</f>
        <v>HB 1463</v>
      </c>
      <c r="J570" t="s">
        <v>1028</v>
      </c>
      <c r="L570" t="s">
        <v>1053</v>
      </c>
      <c r="M570" s="1">
        <v>44578</v>
      </c>
      <c r="N570" t="s">
        <v>1028</v>
      </c>
      <c r="P570" t="s">
        <v>1053</v>
      </c>
      <c r="Q570" t="str">
        <f t="shared" si="39"/>
        <v>Failed</v>
      </c>
      <c r="R570" t="s">
        <v>1028</v>
      </c>
      <c r="T570" t="s">
        <v>1053</v>
      </c>
      <c r="U570" s="1">
        <v>44593</v>
      </c>
      <c r="V570" t="s">
        <v>1028</v>
      </c>
      <c r="X570" t="s">
        <v>1053</v>
      </c>
      <c r="Y570">
        <v>1</v>
      </c>
      <c r="Z570" t="s">
        <v>1028</v>
      </c>
      <c r="AB570" t="s">
        <v>1053</v>
      </c>
      <c r="AC570" t="str">
        <f t="shared" si="40"/>
        <v>Scope of emergency order is restricted</v>
      </c>
      <c r="AD570" t="s">
        <v>1028</v>
      </c>
      <c r="AF570" t="s">
        <v>1053</v>
      </c>
      <c r="AG570">
        <v>1</v>
      </c>
      <c r="AH570" t="s">
        <v>1028</v>
      </c>
      <c r="AJ570" t="s">
        <v>1053</v>
      </c>
      <c r="AK570" t="str">
        <f>("Scope of emergency order is restricted")</f>
        <v>Scope of emergency order is restricted</v>
      </c>
      <c r="AL570" t="s">
        <v>1028</v>
      </c>
      <c r="AN570" t="s">
        <v>1053</v>
      </c>
      <c r="AO570">
        <v>1</v>
      </c>
      <c r="AP570" t="s">
        <v>1028</v>
      </c>
      <c r="AR570" t="s">
        <v>1053</v>
      </c>
      <c r="AS570" t="str">
        <f>("Scope of emergency order is restricted")</f>
        <v>Scope of emergency order is restricted</v>
      </c>
      <c r="AT570" t="s">
        <v>1028</v>
      </c>
      <c r="AV570" t="s">
        <v>1053</v>
      </c>
    </row>
    <row r="571" spans="1:48" x14ac:dyDescent="0.35">
      <c r="A571" t="s">
        <v>1016</v>
      </c>
      <c r="B571" t="s">
        <v>1030</v>
      </c>
      <c r="C571" s="1">
        <v>44593</v>
      </c>
      <c r="D571" s="1">
        <v>44701</v>
      </c>
      <c r="E571">
        <v>1</v>
      </c>
      <c r="F571" t="s">
        <v>1030</v>
      </c>
      <c r="H571" t="s">
        <v>1054</v>
      </c>
      <c r="I571" t="str">
        <f>("HB 1454")</f>
        <v>HB 1454</v>
      </c>
      <c r="J571" t="s">
        <v>1030</v>
      </c>
      <c r="L571" t="s">
        <v>1054</v>
      </c>
      <c r="M571" s="1">
        <v>44578</v>
      </c>
      <c r="N571" t="s">
        <v>1030</v>
      </c>
      <c r="P571" t="s">
        <v>1054</v>
      </c>
      <c r="Q571" t="str">
        <f t="shared" si="39"/>
        <v>Failed</v>
      </c>
      <c r="R571" t="s">
        <v>1030</v>
      </c>
      <c r="T571" t="s">
        <v>1054</v>
      </c>
      <c r="U571" s="1">
        <v>44593</v>
      </c>
      <c r="V571" t="s">
        <v>1030</v>
      </c>
      <c r="X571" t="s">
        <v>1054</v>
      </c>
      <c r="Y571">
        <v>1</v>
      </c>
      <c r="Z571" t="s">
        <v>1030</v>
      </c>
      <c r="AB571" t="s">
        <v>1054</v>
      </c>
      <c r="AC571" t="str">
        <f t="shared" si="40"/>
        <v>Scope of emergency order is restricted</v>
      </c>
      <c r="AD571" t="s">
        <v>1030</v>
      </c>
      <c r="AF571" t="s">
        <v>1054</v>
      </c>
      <c r="AG571">
        <v>1</v>
      </c>
      <c r="AH571" t="s">
        <v>1030</v>
      </c>
      <c r="AJ571" t="s">
        <v>1054</v>
      </c>
      <c r="AK571" t="str">
        <f>("Scope of emergency order is restricted")</f>
        <v>Scope of emergency order is restricted</v>
      </c>
      <c r="AL571" t="s">
        <v>1030</v>
      </c>
      <c r="AN571" t="s">
        <v>1054</v>
      </c>
      <c r="AO571">
        <v>1</v>
      </c>
      <c r="AP571" t="s">
        <v>1030</v>
      </c>
      <c r="AR571" t="s">
        <v>1054</v>
      </c>
      <c r="AS571" t="str">
        <f>("Scope of emergency order is restricted")</f>
        <v>Scope of emergency order is restricted</v>
      </c>
      <c r="AT571" t="s">
        <v>1030</v>
      </c>
      <c r="AV571" t="s">
        <v>1054</v>
      </c>
    </row>
    <row r="572" spans="1:48" x14ac:dyDescent="0.35">
      <c r="A572" t="s">
        <v>1016</v>
      </c>
      <c r="B572" t="s">
        <v>1032</v>
      </c>
      <c r="C572" s="1">
        <v>44593</v>
      </c>
      <c r="D572" s="1">
        <v>44701</v>
      </c>
      <c r="E572">
        <v>1</v>
      </c>
      <c r="F572" t="s">
        <v>1032</v>
      </c>
      <c r="H572" t="s">
        <v>1055</v>
      </c>
      <c r="I572" t="str">
        <f>("HB 758")</f>
        <v>HB 758</v>
      </c>
      <c r="J572" t="s">
        <v>1032</v>
      </c>
      <c r="L572" t="s">
        <v>1055</v>
      </c>
      <c r="M572" s="1">
        <v>44609</v>
      </c>
      <c r="N572" t="s">
        <v>1032</v>
      </c>
      <c r="P572" t="s">
        <v>1055</v>
      </c>
      <c r="Q572" t="str">
        <f t="shared" si="39"/>
        <v>Failed</v>
      </c>
      <c r="R572" t="s">
        <v>1032</v>
      </c>
      <c r="T572" t="s">
        <v>1055</v>
      </c>
      <c r="U572" s="1">
        <v>44593</v>
      </c>
      <c r="V572" t="s">
        <v>1032</v>
      </c>
      <c r="X572" t="s">
        <v>1055</v>
      </c>
      <c r="Y572">
        <v>1</v>
      </c>
      <c r="Z572" t="s">
        <v>1032</v>
      </c>
      <c r="AB572" t="s">
        <v>1055</v>
      </c>
      <c r="AC572" t="str">
        <f t="shared" si="40"/>
        <v>Scope of emergency order is restricted</v>
      </c>
      <c r="AD572" t="s">
        <v>1032</v>
      </c>
      <c r="AF572" t="s">
        <v>1055</v>
      </c>
      <c r="AG572">
        <v>1</v>
      </c>
      <c r="AH572" t="s">
        <v>1032</v>
      </c>
      <c r="AJ572" t="s">
        <v>1055</v>
      </c>
      <c r="AK572" t="str">
        <f>("Scope of emergency order is restricted")</f>
        <v>Scope of emergency order is restricted</v>
      </c>
      <c r="AL572" t="s">
        <v>1032</v>
      </c>
      <c r="AN572" t="s">
        <v>1055</v>
      </c>
      <c r="AO572">
        <v>0</v>
      </c>
    </row>
    <row r="573" spans="1:48" x14ac:dyDescent="0.35">
      <c r="A573" t="s">
        <v>1016</v>
      </c>
      <c r="B573" t="s">
        <v>1034</v>
      </c>
      <c r="C573" s="1">
        <v>44593</v>
      </c>
      <c r="D573" s="1">
        <v>44701</v>
      </c>
      <c r="E573">
        <v>1</v>
      </c>
      <c r="F573" t="s">
        <v>1034</v>
      </c>
      <c r="H573" t="s">
        <v>1056</v>
      </c>
      <c r="I573" t="str">
        <f>("HB 1462")</f>
        <v>HB 1462</v>
      </c>
      <c r="J573" t="s">
        <v>1034</v>
      </c>
      <c r="L573" t="s">
        <v>1056</v>
      </c>
      <c r="M573" s="1">
        <v>44578</v>
      </c>
      <c r="N573" t="s">
        <v>1034</v>
      </c>
      <c r="P573" t="s">
        <v>1056</v>
      </c>
      <c r="Q573" t="str">
        <f t="shared" si="39"/>
        <v>Failed</v>
      </c>
      <c r="R573" t="s">
        <v>1034</v>
      </c>
      <c r="T573" t="s">
        <v>1056</v>
      </c>
      <c r="U573" s="1">
        <v>44593</v>
      </c>
      <c r="V573" t="s">
        <v>1034</v>
      </c>
      <c r="X573" t="s">
        <v>1056</v>
      </c>
      <c r="Y573">
        <v>1</v>
      </c>
      <c r="Z573" t="s">
        <v>1034</v>
      </c>
      <c r="AB573" t="s">
        <v>1056</v>
      </c>
      <c r="AC573" t="str">
        <f t="shared" si="40"/>
        <v>Scope of emergency order is restricted</v>
      </c>
      <c r="AD573" t="s">
        <v>1034</v>
      </c>
      <c r="AF573" t="s">
        <v>1056</v>
      </c>
      <c r="AG573">
        <v>0</v>
      </c>
      <c r="AO573">
        <v>0</v>
      </c>
    </row>
    <row r="574" spans="1:48" x14ac:dyDescent="0.35">
      <c r="A574" t="s">
        <v>1016</v>
      </c>
      <c r="B574" t="s">
        <v>1036</v>
      </c>
      <c r="C574" s="1">
        <v>44593</v>
      </c>
      <c r="D574" s="1">
        <v>44701</v>
      </c>
      <c r="E574">
        <v>1</v>
      </c>
      <c r="F574" t="s">
        <v>1036</v>
      </c>
      <c r="H574" t="s">
        <v>1057</v>
      </c>
      <c r="I574" t="str">
        <f>("SB 2417")</f>
        <v>SB 2417</v>
      </c>
      <c r="J574" t="s">
        <v>1036</v>
      </c>
      <c r="L574" t="s">
        <v>1057</v>
      </c>
      <c r="M574" s="1">
        <v>44578</v>
      </c>
      <c r="N574" t="s">
        <v>1036</v>
      </c>
      <c r="P574" t="s">
        <v>1057</v>
      </c>
      <c r="Q574" t="str">
        <f t="shared" si="39"/>
        <v>Failed</v>
      </c>
      <c r="R574" t="s">
        <v>1036</v>
      </c>
      <c r="T574" t="s">
        <v>1057</v>
      </c>
      <c r="U574" s="1">
        <v>44593</v>
      </c>
      <c r="V574" t="s">
        <v>1036</v>
      </c>
      <c r="X574" t="s">
        <v>1057</v>
      </c>
      <c r="Y574">
        <v>1</v>
      </c>
      <c r="Z574" t="s">
        <v>1036</v>
      </c>
      <c r="AB574" t="s">
        <v>1057</v>
      </c>
      <c r="AC574" t="str">
        <f t="shared" si="40"/>
        <v>Scope of emergency order is restricted</v>
      </c>
      <c r="AD574" t="s">
        <v>1036</v>
      </c>
      <c r="AF574" t="s">
        <v>1057</v>
      </c>
      <c r="AG574">
        <v>1</v>
      </c>
      <c r="AH574" t="s">
        <v>1036</v>
      </c>
      <c r="AJ574" t="s">
        <v>1057</v>
      </c>
      <c r="AK574" t="str">
        <f>("Scope of emergency order is restricted")</f>
        <v>Scope of emergency order is restricted</v>
      </c>
      <c r="AL574" t="s">
        <v>1036</v>
      </c>
      <c r="AN574" t="s">
        <v>1057</v>
      </c>
      <c r="AO574">
        <v>1</v>
      </c>
      <c r="AP574" t="s">
        <v>1036</v>
      </c>
      <c r="AR574" t="s">
        <v>1057</v>
      </c>
      <c r="AS574" t="str">
        <f t="shared" ref="AS574:AS581" si="41">("Scope of emergency order is restricted")</f>
        <v>Scope of emergency order is restricted</v>
      </c>
      <c r="AT574" t="s">
        <v>1036</v>
      </c>
      <c r="AV574" t="s">
        <v>1057</v>
      </c>
    </row>
    <row r="575" spans="1:48" x14ac:dyDescent="0.35">
      <c r="A575" t="s">
        <v>1016</v>
      </c>
      <c r="B575" t="s">
        <v>1038</v>
      </c>
      <c r="C575" s="1">
        <v>44593</v>
      </c>
      <c r="D575" s="1">
        <v>44701</v>
      </c>
      <c r="E575">
        <v>1</v>
      </c>
      <c r="F575" t="s">
        <v>1038</v>
      </c>
      <c r="H575" t="s">
        <v>1058</v>
      </c>
      <c r="I575" t="str">
        <f>("SB 2890")</f>
        <v>SB 2890</v>
      </c>
      <c r="J575" t="s">
        <v>1038</v>
      </c>
      <c r="L575" t="s">
        <v>1058</v>
      </c>
      <c r="M575" s="1">
        <v>44578</v>
      </c>
      <c r="N575" t="s">
        <v>1038</v>
      </c>
      <c r="P575" t="s">
        <v>1058</v>
      </c>
      <c r="Q575" t="str">
        <f t="shared" si="39"/>
        <v>Failed</v>
      </c>
      <c r="R575" t="s">
        <v>1038</v>
      </c>
      <c r="T575" t="s">
        <v>1058</v>
      </c>
      <c r="U575" s="1">
        <v>44578</v>
      </c>
      <c r="V575" t="s">
        <v>1038</v>
      </c>
      <c r="X575" t="s">
        <v>1058</v>
      </c>
      <c r="Y575">
        <v>1</v>
      </c>
      <c r="Z575" t="s">
        <v>1038</v>
      </c>
      <c r="AB575" t="s">
        <v>1058</v>
      </c>
      <c r="AC575" t="str">
        <f t="shared" si="40"/>
        <v>Scope of emergency order is restricted</v>
      </c>
      <c r="AD575" t="s">
        <v>1038</v>
      </c>
      <c r="AF575" t="s">
        <v>1058</v>
      </c>
      <c r="AG575">
        <v>1</v>
      </c>
      <c r="AH575" t="s">
        <v>1038</v>
      </c>
      <c r="AJ575" t="s">
        <v>1058</v>
      </c>
      <c r="AK575" t="str">
        <f>("Scope of emergency order is restricted")</f>
        <v>Scope of emergency order is restricted</v>
      </c>
      <c r="AL575" t="s">
        <v>1038</v>
      </c>
      <c r="AN575" t="s">
        <v>1058</v>
      </c>
      <c r="AO575">
        <v>1</v>
      </c>
      <c r="AP575" t="s">
        <v>1038</v>
      </c>
      <c r="AR575" t="s">
        <v>1058</v>
      </c>
      <c r="AS575" t="str">
        <f t="shared" si="41"/>
        <v>Scope of emergency order is restricted</v>
      </c>
      <c r="AT575" t="s">
        <v>1038</v>
      </c>
      <c r="AV575" t="s">
        <v>1058</v>
      </c>
    </row>
    <row r="576" spans="1:48" x14ac:dyDescent="0.35">
      <c r="A576" t="s">
        <v>1016</v>
      </c>
      <c r="B576" t="s">
        <v>569</v>
      </c>
      <c r="C576" s="1">
        <v>44593</v>
      </c>
      <c r="D576" s="1">
        <v>44701</v>
      </c>
      <c r="E576">
        <v>1</v>
      </c>
      <c r="F576" t="s">
        <v>569</v>
      </c>
      <c r="H576" t="s">
        <v>1059</v>
      </c>
      <c r="I576" t="str">
        <f>("HB 1405")</f>
        <v>HB 1405</v>
      </c>
      <c r="J576" t="s">
        <v>569</v>
      </c>
      <c r="L576" t="s">
        <v>1059</v>
      </c>
      <c r="M576" s="1">
        <v>44578</v>
      </c>
      <c r="N576" t="s">
        <v>569</v>
      </c>
      <c r="P576" t="s">
        <v>1059</v>
      </c>
      <c r="Q576" t="str">
        <f t="shared" si="39"/>
        <v>Failed</v>
      </c>
      <c r="R576" t="s">
        <v>569</v>
      </c>
      <c r="T576" t="s">
        <v>1059</v>
      </c>
      <c r="U576" s="1">
        <v>44593</v>
      </c>
      <c r="V576" t="s">
        <v>569</v>
      </c>
      <c r="X576" t="s">
        <v>1059</v>
      </c>
      <c r="Y576">
        <v>0</v>
      </c>
      <c r="AG576">
        <v>0</v>
      </c>
      <c r="AO576">
        <v>1</v>
      </c>
      <c r="AP576" t="s">
        <v>569</v>
      </c>
      <c r="AR576" t="s">
        <v>1059</v>
      </c>
      <c r="AS576" t="str">
        <f t="shared" si="41"/>
        <v>Scope of emergency order is restricted</v>
      </c>
      <c r="AT576" t="s">
        <v>569</v>
      </c>
      <c r="AV576" t="s">
        <v>1059</v>
      </c>
    </row>
    <row r="577" spans="1:48" x14ac:dyDescent="0.35">
      <c r="A577" t="s">
        <v>1016</v>
      </c>
      <c r="B577" t="s">
        <v>1041</v>
      </c>
      <c r="C577" s="1">
        <v>44593</v>
      </c>
      <c r="D577" s="1">
        <v>44701</v>
      </c>
      <c r="E577">
        <v>1</v>
      </c>
      <c r="F577" t="s">
        <v>1041</v>
      </c>
      <c r="H577" t="s">
        <v>1060</v>
      </c>
      <c r="I577" t="str">
        <f>("HB 1451")</f>
        <v>HB 1451</v>
      </c>
      <c r="J577" t="s">
        <v>1041</v>
      </c>
      <c r="L577" t="s">
        <v>1060</v>
      </c>
      <c r="M577" s="1">
        <v>44578</v>
      </c>
      <c r="N577" t="s">
        <v>1041</v>
      </c>
      <c r="P577" t="s">
        <v>1060</v>
      </c>
      <c r="Q577" t="str">
        <f t="shared" si="39"/>
        <v>Failed</v>
      </c>
      <c r="R577" t="s">
        <v>1041</v>
      </c>
      <c r="T577" t="s">
        <v>1060</v>
      </c>
      <c r="U577" s="1">
        <v>44593</v>
      </c>
      <c r="V577" t="s">
        <v>1041</v>
      </c>
      <c r="X577" t="s">
        <v>1060</v>
      </c>
      <c r="Y577">
        <v>1</v>
      </c>
      <c r="Z577" t="s">
        <v>1041</v>
      </c>
      <c r="AB577" t="s">
        <v>1060</v>
      </c>
      <c r="AC577" t="str">
        <f>("Scope of emergency order is restricted")</f>
        <v>Scope of emergency order is restricted</v>
      </c>
      <c r="AD577" t="s">
        <v>1041</v>
      </c>
      <c r="AF577" t="s">
        <v>1060</v>
      </c>
      <c r="AG577">
        <v>1</v>
      </c>
      <c r="AH577" t="s">
        <v>1041</v>
      </c>
      <c r="AJ577" t="s">
        <v>1060</v>
      </c>
      <c r="AK577" t="str">
        <f>("Scope of emergency order is restricted")</f>
        <v>Scope of emergency order is restricted</v>
      </c>
      <c r="AL577" t="s">
        <v>1041</v>
      </c>
      <c r="AN577" t="s">
        <v>1060</v>
      </c>
      <c r="AO577">
        <v>1</v>
      </c>
      <c r="AP577" t="s">
        <v>1041</v>
      </c>
      <c r="AR577" t="s">
        <v>1060</v>
      </c>
      <c r="AS577" t="str">
        <f t="shared" si="41"/>
        <v>Scope of emergency order is restricted</v>
      </c>
      <c r="AT577" t="s">
        <v>1041</v>
      </c>
      <c r="AV577" t="s">
        <v>1060</v>
      </c>
    </row>
    <row r="578" spans="1:48" x14ac:dyDescent="0.35">
      <c r="A578" t="s">
        <v>1016</v>
      </c>
      <c r="B578" t="s">
        <v>1043</v>
      </c>
      <c r="C578" s="1">
        <v>44593</v>
      </c>
      <c r="D578" s="1">
        <v>44701</v>
      </c>
      <c r="E578">
        <v>1</v>
      </c>
      <c r="F578" t="s">
        <v>1043</v>
      </c>
      <c r="H578" t="s">
        <v>1061</v>
      </c>
      <c r="I578" t="str">
        <f>("HB 1452")</f>
        <v>HB 1452</v>
      </c>
      <c r="J578" t="s">
        <v>1043</v>
      </c>
      <c r="L578" t="s">
        <v>1061</v>
      </c>
      <c r="M578" s="1">
        <v>44578</v>
      </c>
      <c r="N578" t="s">
        <v>1043</v>
      </c>
      <c r="P578" t="s">
        <v>1061</v>
      </c>
      <c r="Q578" t="str">
        <f t="shared" si="39"/>
        <v>Failed</v>
      </c>
      <c r="R578" t="s">
        <v>1043</v>
      </c>
      <c r="T578" t="s">
        <v>1061</v>
      </c>
      <c r="U578" s="1">
        <v>44578</v>
      </c>
      <c r="V578" t="s">
        <v>1043</v>
      </c>
      <c r="X578" t="s">
        <v>1061</v>
      </c>
      <c r="Y578">
        <v>1</v>
      </c>
      <c r="Z578" t="s">
        <v>1043</v>
      </c>
      <c r="AB578" t="s">
        <v>1061</v>
      </c>
      <c r="AC578" t="str">
        <f>("Scope of emergency order is restricted")</f>
        <v>Scope of emergency order is restricted</v>
      </c>
      <c r="AD578" t="s">
        <v>1043</v>
      </c>
      <c r="AF578" t="s">
        <v>1061</v>
      </c>
      <c r="AG578">
        <v>1</v>
      </c>
      <c r="AH578" t="s">
        <v>1043</v>
      </c>
      <c r="AJ578" t="s">
        <v>1061</v>
      </c>
      <c r="AK578" t="str">
        <f>("Scope of emergency order is restricted")</f>
        <v>Scope of emergency order is restricted</v>
      </c>
      <c r="AL578" t="s">
        <v>1043</v>
      </c>
      <c r="AN578" t="s">
        <v>1061</v>
      </c>
      <c r="AO578">
        <v>1</v>
      </c>
      <c r="AP578" t="s">
        <v>1043</v>
      </c>
      <c r="AR578" t="s">
        <v>1061</v>
      </c>
      <c r="AS578" t="str">
        <f t="shared" si="41"/>
        <v>Scope of emergency order is restricted</v>
      </c>
      <c r="AT578" t="s">
        <v>1043</v>
      </c>
      <c r="AV578" t="s">
        <v>1061</v>
      </c>
    </row>
    <row r="579" spans="1:48" x14ac:dyDescent="0.35">
      <c r="A579" t="s">
        <v>1016</v>
      </c>
      <c r="B579" t="s">
        <v>1045</v>
      </c>
      <c r="C579" s="1">
        <v>44593</v>
      </c>
      <c r="D579" s="1">
        <v>44701</v>
      </c>
      <c r="E579">
        <v>1</v>
      </c>
      <c r="F579" t="s">
        <v>1045</v>
      </c>
      <c r="H579" t="s">
        <v>1062</v>
      </c>
      <c r="I579" t="str">
        <f>("SB 2368")</f>
        <v>SB 2368</v>
      </c>
      <c r="J579" t="s">
        <v>1045</v>
      </c>
      <c r="L579" t="s">
        <v>1062</v>
      </c>
      <c r="M579" s="1">
        <v>44578</v>
      </c>
      <c r="N579" t="s">
        <v>1045</v>
      </c>
      <c r="P579" t="s">
        <v>1062</v>
      </c>
      <c r="Q579" t="str">
        <f t="shared" si="39"/>
        <v>Failed</v>
      </c>
      <c r="R579" t="s">
        <v>1045</v>
      </c>
      <c r="T579" t="s">
        <v>1062</v>
      </c>
      <c r="U579" s="1">
        <v>44578</v>
      </c>
      <c r="V579" t="s">
        <v>1045</v>
      </c>
      <c r="X579" t="s">
        <v>1062</v>
      </c>
      <c r="Y579">
        <v>1</v>
      </c>
      <c r="Z579" t="s">
        <v>1045</v>
      </c>
      <c r="AB579" t="s">
        <v>1062</v>
      </c>
      <c r="AC579" t="str">
        <f>("Scope of emergency order is restricted")</f>
        <v>Scope of emergency order is restricted</v>
      </c>
      <c r="AD579" t="s">
        <v>1045</v>
      </c>
      <c r="AF579" t="s">
        <v>1062</v>
      </c>
      <c r="AG579">
        <v>1</v>
      </c>
      <c r="AH579" t="s">
        <v>1045</v>
      </c>
      <c r="AJ579" t="s">
        <v>1062</v>
      </c>
      <c r="AK579" t="str">
        <f>("Scope of emergency order is restricted")</f>
        <v>Scope of emergency order is restricted</v>
      </c>
      <c r="AL579" t="s">
        <v>1045</v>
      </c>
      <c r="AN579" t="s">
        <v>1062</v>
      </c>
      <c r="AO579">
        <v>1</v>
      </c>
      <c r="AP579" t="s">
        <v>1045</v>
      </c>
      <c r="AR579" t="s">
        <v>1062</v>
      </c>
      <c r="AS579" t="str">
        <f t="shared" si="41"/>
        <v>Scope of emergency order is restricted</v>
      </c>
      <c r="AT579" t="s">
        <v>1045</v>
      </c>
      <c r="AV579" t="s">
        <v>1062</v>
      </c>
    </row>
    <row r="580" spans="1:48" x14ac:dyDescent="0.35">
      <c r="A580" t="s">
        <v>1016</v>
      </c>
      <c r="B580" t="s">
        <v>1020</v>
      </c>
      <c r="C580" s="1">
        <v>44593</v>
      </c>
      <c r="D580" s="1">
        <v>44701</v>
      </c>
      <c r="E580">
        <v>1</v>
      </c>
      <c r="F580" t="s">
        <v>1020</v>
      </c>
      <c r="H580" t="s">
        <v>1063</v>
      </c>
      <c r="I580" t="str">
        <f>("SB 2045")</f>
        <v>SB 2045</v>
      </c>
      <c r="J580" t="s">
        <v>1020</v>
      </c>
      <c r="L580" t="s">
        <v>1063</v>
      </c>
      <c r="M580" s="1">
        <v>44567</v>
      </c>
      <c r="N580" t="s">
        <v>1020</v>
      </c>
      <c r="P580" t="s">
        <v>1063</v>
      </c>
      <c r="Q580" t="str">
        <f t="shared" si="39"/>
        <v>Failed</v>
      </c>
      <c r="R580" t="s">
        <v>1020</v>
      </c>
      <c r="T580" t="s">
        <v>1063</v>
      </c>
      <c r="U580" s="1">
        <v>44593</v>
      </c>
      <c r="V580" t="s">
        <v>1020</v>
      </c>
      <c r="X580" t="s">
        <v>1063</v>
      </c>
      <c r="Y580">
        <v>1</v>
      </c>
      <c r="Z580" t="s">
        <v>1020</v>
      </c>
      <c r="AB580" t="s">
        <v>1063</v>
      </c>
      <c r="AC580" t="str">
        <f>("Scope of emergency order is restricted")</f>
        <v>Scope of emergency order is restricted</v>
      </c>
      <c r="AD580" t="s">
        <v>1020</v>
      </c>
      <c r="AF580" t="s">
        <v>1063</v>
      </c>
      <c r="AG580">
        <v>1</v>
      </c>
      <c r="AH580" t="s">
        <v>1020</v>
      </c>
      <c r="AJ580" t="s">
        <v>1063</v>
      </c>
      <c r="AK580" t="str">
        <f>("Scope of emergency order is restricted")</f>
        <v>Scope of emergency order is restricted</v>
      </c>
      <c r="AL580" t="s">
        <v>1020</v>
      </c>
      <c r="AN580" t="s">
        <v>1063</v>
      </c>
      <c r="AO580">
        <v>1</v>
      </c>
      <c r="AP580" t="s">
        <v>1020</v>
      </c>
      <c r="AR580" t="s">
        <v>1063</v>
      </c>
      <c r="AS580" t="str">
        <f t="shared" si="41"/>
        <v>Scope of emergency order is restricted</v>
      </c>
      <c r="AT580" t="s">
        <v>1020</v>
      </c>
      <c r="AV580" t="s">
        <v>1063</v>
      </c>
    </row>
    <row r="581" spans="1:48" x14ac:dyDescent="0.35">
      <c r="A581" t="s">
        <v>1016</v>
      </c>
      <c r="B581" t="s">
        <v>1047</v>
      </c>
      <c r="C581" s="1">
        <v>44593</v>
      </c>
      <c r="D581" s="1">
        <v>44701</v>
      </c>
      <c r="E581">
        <v>1</v>
      </c>
      <c r="F581" t="s">
        <v>1047</v>
      </c>
      <c r="H581" t="s">
        <v>1064</v>
      </c>
      <c r="I581" t="str">
        <f>("HB 1460")</f>
        <v>HB 1460</v>
      </c>
      <c r="J581" t="s">
        <v>1047</v>
      </c>
      <c r="L581" t="s">
        <v>1064</v>
      </c>
      <c r="M581" s="1">
        <v>44578</v>
      </c>
      <c r="N581" t="s">
        <v>1047</v>
      </c>
      <c r="P581" t="s">
        <v>1064</v>
      </c>
      <c r="Q581" t="str">
        <f t="shared" si="39"/>
        <v>Failed</v>
      </c>
      <c r="R581" t="s">
        <v>1047</v>
      </c>
      <c r="T581" t="s">
        <v>1064</v>
      </c>
      <c r="U581" s="1">
        <v>44593</v>
      </c>
      <c r="V581" t="s">
        <v>1047</v>
      </c>
      <c r="X581" t="s">
        <v>1064</v>
      </c>
      <c r="Y581">
        <v>1</v>
      </c>
      <c r="Z581" t="s">
        <v>1047</v>
      </c>
      <c r="AB581" t="s">
        <v>1064</v>
      </c>
      <c r="AC581" t="str">
        <f>("Scope of emergency order is restricted")</f>
        <v>Scope of emergency order is restricted</v>
      </c>
      <c r="AD581" t="s">
        <v>1047</v>
      </c>
      <c r="AF581" t="s">
        <v>1064</v>
      </c>
      <c r="AG581">
        <v>1</v>
      </c>
      <c r="AH581" t="s">
        <v>1047</v>
      </c>
      <c r="AJ581" t="s">
        <v>1064</v>
      </c>
      <c r="AK581" t="str">
        <f>("Scope of emergency order is restricted")</f>
        <v>Scope of emergency order is restricted</v>
      </c>
      <c r="AL581" t="s">
        <v>1047</v>
      </c>
      <c r="AN581" t="s">
        <v>1064</v>
      </c>
      <c r="AO581">
        <v>1</v>
      </c>
      <c r="AP581" t="s">
        <v>1047</v>
      </c>
      <c r="AR581" t="s">
        <v>1064</v>
      </c>
      <c r="AS581" t="str">
        <f t="shared" si="41"/>
        <v>Scope of emergency order is restricted</v>
      </c>
      <c r="AT581" t="s">
        <v>1047</v>
      </c>
      <c r="AV581" t="s">
        <v>1064</v>
      </c>
    </row>
    <row r="582" spans="1:48" x14ac:dyDescent="0.35">
      <c r="A582" t="s">
        <v>1065</v>
      </c>
      <c r="B582" t="s">
        <v>48</v>
      </c>
      <c r="C582" s="1">
        <v>44197</v>
      </c>
      <c r="D582" s="1">
        <v>44201</v>
      </c>
      <c r="E582">
        <v>0</v>
      </c>
      <c r="I582" t="str">
        <f>("")</f>
        <v/>
      </c>
    </row>
    <row r="583" spans="1:48" x14ac:dyDescent="0.35">
      <c r="A583" t="s">
        <v>1065</v>
      </c>
      <c r="B583" t="s">
        <v>1066</v>
      </c>
      <c r="C583" s="1">
        <v>44202</v>
      </c>
      <c r="D583" s="1">
        <v>44345</v>
      </c>
      <c r="E583">
        <v>1</v>
      </c>
      <c r="F583" t="s">
        <v>1066</v>
      </c>
      <c r="H583" t="s">
        <v>1067</v>
      </c>
      <c r="I583" t="str">
        <f>("HB 61")</f>
        <v>HB 61</v>
      </c>
      <c r="J583" t="s">
        <v>1066</v>
      </c>
      <c r="L583" t="s">
        <v>1067</v>
      </c>
      <c r="M583" s="1">
        <v>44202</v>
      </c>
      <c r="N583" t="s">
        <v>1066</v>
      </c>
      <c r="P583" t="s">
        <v>1067</v>
      </c>
      <c r="Q583" t="str">
        <f t="shared" ref="Q583:Q599" si="42">("Introduced")</f>
        <v>Introduced</v>
      </c>
      <c r="R583" t="s">
        <v>1066</v>
      </c>
      <c r="T583" t="s">
        <v>1067</v>
      </c>
      <c r="U583" s="1">
        <v>44202</v>
      </c>
      <c r="V583" t="s">
        <v>1066</v>
      </c>
      <c r="X583" t="s">
        <v>1067</v>
      </c>
      <c r="Y583">
        <v>1</v>
      </c>
      <c r="Z583" t="s">
        <v>1066</v>
      </c>
      <c r="AB583" t="s">
        <v>1067</v>
      </c>
      <c r="AC583" t="str">
        <f>("Scope of emergency order is restricted")</f>
        <v>Scope of emergency order is restricted</v>
      </c>
      <c r="AD583" t="s">
        <v>1066</v>
      </c>
      <c r="AF583" t="s">
        <v>1067</v>
      </c>
      <c r="AG583">
        <v>1</v>
      </c>
      <c r="AH583" t="s">
        <v>1066</v>
      </c>
      <c r="AJ583" t="s">
        <v>1067</v>
      </c>
      <c r="AK583" t="str">
        <f>("Scope of emergency order is restricted")</f>
        <v>Scope of emergency order is restricted</v>
      </c>
      <c r="AL583" t="s">
        <v>1066</v>
      </c>
      <c r="AN583" t="s">
        <v>1067</v>
      </c>
      <c r="AO583">
        <v>1</v>
      </c>
      <c r="AP583" t="s">
        <v>1066</v>
      </c>
      <c r="AR583" t="s">
        <v>1067</v>
      </c>
      <c r="AS583" t="str">
        <f>("Scope of emergency order is restricted")</f>
        <v>Scope of emergency order is restricted</v>
      </c>
      <c r="AT583" t="s">
        <v>1066</v>
      </c>
      <c r="AV583" t="s">
        <v>1067</v>
      </c>
    </row>
    <row r="584" spans="1:48" x14ac:dyDescent="0.35">
      <c r="A584" t="s">
        <v>1065</v>
      </c>
      <c r="B584" t="s">
        <v>1068</v>
      </c>
      <c r="C584" s="1">
        <v>44202</v>
      </c>
      <c r="D584" s="1">
        <v>44345</v>
      </c>
      <c r="E584">
        <v>1</v>
      </c>
      <c r="F584" t="s">
        <v>1068</v>
      </c>
      <c r="H584" t="s">
        <v>1069</v>
      </c>
      <c r="I584" t="str">
        <f>("SB 56")</f>
        <v>SB 56</v>
      </c>
      <c r="J584" t="s">
        <v>1068</v>
      </c>
      <c r="L584" t="s">
        <v>1069</v>
      </c>
      <c r="M584" s="1">
        <v>44202</v>
      </c>
      <c r="N584" t="s">
        <v>1068</v>
      </c>
      <c r="P584" t="s">
        <v>1069</v>
      </c>
      <c r="Q584" t="str">
        <f t="shared" si="42"/>
        <v>Introduced</v>
      </c>
      <c r="R584" t="s">
        <v>1068</v>
      </c>
      <c r="T584" t="s">
        <v>1069</v>
      </c>
      <c r="U584" s="1">
        <v>44202</v>
      </c>
      <c r="V584" t="s">
        <v>1068</v>
      </c>
      <c r="X584" t="s">
        <v>1069</v>
      </c>
      <c r="Y584">
        <v>0</v>
      </c>
      <c r="AG584">
        <v>0</v>
      </c>
      <c r="AO584">
        <v>1</v>
      </c>
      <c r="AP584" t="s">
        <v>1068</v>
      </c>
      <c r="AR584" t="s">
        <v>1069</v>
      </c>
      <c r="AS584" t="str">
        <f>("Scope of emergency order is restricted")</f>
        <v>Scope of emergency order is restricted</v>
      </c>
      <c r="AT584" t="s">
        <v>1068</v>
      </c>
      <c r="AV584" t="s">
        <v>1069</v>
      </c>
    </row>
    <row r="585" spans="1:48" x14ac:dyDescent="0.35">
      <c r="A585" t="s">
        <v>1065</v>
      </c>
      <c r="B585" t="s">
        <v>1070</v>
      </c>
      <c r="C585" s="1">
        <v>44202</v>
      </c>
      <c r="D585" s="1">
        <v>44345</v>
      </c>
      <c r="E585">
        <v>1</v>
      </c>
      <c r="F585" t="s">
        <v>1070</v>
      </c>
      <c r="H585" t="s">
        <v>1071</v>
      </c>
      <c r="I585" t="str">
        <f>("SB 21")</f>
        <v>SB 21</v>
      </c>
      <c r="J585" t="s">
        <v>1070</v>
      </c>
      <c r="L585" t="s">
        <v>1071</v>
      </c>
      <c r="M585" s="1">
        <v>44202</v>
      </c>
      <c r="N585" t="s">
        <v>1070</v>
      </c>
      <c r="P585" t="s">
        <v>1071</v>
      </c>
      <c r="Q585" t="str">
        <f t="shared" si="42"/>
        <v>Introduced</v>
      </c>
      <c r="R585" t="s">
        <v>1070</v>
      </c>
      <c r="T585" t="s">
        <v>1071</v>
      </c>
      <c r="U585" s="1">
        <v>44202</v>
      </c>
      <c r="V585" t="s">
        <v>1070</v>
      </c>
      <c r="X585" t="s">
        <v>1071</v>
      </c>
      <c r="Y585">
        <v>1</v>
      </c>
      <c r="Z585" t="s">
        <v>1070</v>
      </c>
      <c r="AB585" t="s">
        <v>1071</v>
      </c>
      <c r="AC585"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585" t="s">
        <v>1070</v>
      </c>
      <c r="AF585" t="s">
        <v>1071</v>
      </c>
      <c r="AG585">
        <v>1</v>
      </c>
      <c r="AH585" t="s">
        <v>1070</v>
      </c>
      <c r="AJ585" t="s">
        <v>1071</v>
      </c>
      <c r="AK585"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L585" t="s">
        <v>1070</v>
      </c>
      <c r="AN585" t="s">
        <v>1071</v>
      </c>
      <c r="AO585">
        <v>1</v>
      </c>
      <c r="AP585" t="s">
        <v>1070</v>
      </c>
      <c r="AR585" t="s">
        <v>1071</v>
      </c>
      <c r="AS585" t="str">
        <f>("Issuance of emergency order is restricted, Duration of emergency order is limited, Scope of emergency order is restricted")</f>
        <v>Issuance of emergency order is restricted, Duration of emergency order is limited, Scope of emergency order is restricted</v>
      </c>
      <c r="AT585" t="s">
        <v>1070</v>
      </c>
      <c r="AV585" t="s">
        <v>1071</v>
      </c>
    </row>
    <row r="586" spans="1:48" x14ac:dyDescent="0.35">
      <c r="A586" t="s">
        <v>1065</v>
      </c>
      <c r="B586" t="s">
        <v>1072</v>
      </c>
      <c r="C586" s="1">
        <v>44202</v>
      </c>
      <c r="D586" s="1">
        <v>44345</v>
      </c>
      <c r="E586">
        <v>1</v>
      </c>
      <c r="F586" t="s">
        <v>1073</v>
      </c>
      <c r="H586" t="s">
        <v>1074</v>
      </c>
      <c r="I586" t="str">
        <f>("SB 12 ")</f>
        <v xml:space="preserve">SB 12 </v>
      </c>
      <c r="J586" t="s">
        <v>1073</v>
      </c>
      <c r="L586" t="s">
        <v>1074</v>
      </c>
      <c r="M586" s="1">
        <v>44202</v>
      </c>
      <c r="N586" t="s">
        <v>1073</v>
      </c>
      <c r="P586" t="s">
        <v>1074</v>
      </c>
      <c r="Q586" t="str">
        <f t="shared" si="42"/>
        <v>Introduced</v>
      </c>
      <c r="R586" t="s">
        <v>1073</v>
      </c>
      <c r="T586" t="s">
        <v>1074</v>
      </c>
      <c r="U586" s="1">
        <v>44202</v>
      </c>
      <c r="V586" t="s">
        <v>1073</v>
      </c>
      <c r="X586" t="s">
        <v>1074</v>
      </c>
      <c r="Y586">
        <v>1</v>
      </c>
      <c r="Z586" t="s">
        <v>1073</v>
      </c>
      <c r="AB586" t="s">
        <v>1074</v>
      </c>
      <c r="AC586" t="str">
        <f>("Duration of emergency order is limited, Scope of emergency order is restricted, Termination by legislature")</f>
        <v>Duration of emergency order is limited, Scope of emergency order is restricted, Termination by legislature</v>
      </c>
      <c r="AD586" t="s">
        <v>1073</v>
      </c>
      <c r="AF586" t="s">
        <v>1074</v>
      </c>
      <c r="AG586">
        <v>1</v>
      </c>
      <c r="AH586" t="s">
        <v>1073</v>
      </c>
      <c r="AJ586" t="s">
        <v>1074</v>
      </c>
      <c r="AK586" t="str">
        <f>("Duration of emergency order is limited, Scope of emergency order is restricted, Termination by legislature")</f>
        <v>Duration of emergency order is limited, Scope of emergency order is restricted, Termination by legislature</v>
      </c>
      <c r="AL586" t="s">
        <v>1073</v>
      </c>
      <c r="AN586" t="s">
        <v>1074</v>
      </c>
      <c r="AO586">
        <v>1</v>
      </c>
      <c r="AP586" t="s">
        <v>1073</v>
      </c>
      <c r="AR586" t="s">
        <v>1074</v>
      </c>
      <c r="AS586" t="str">
        <f>("Duration of emergency order is limited, Scope of emergency order is restricted, Termination by another entity")</f>
        <v>Duration of emergency order is limited, Scope of emergency order is restricted, Termination by another entity</v>
      </c>
      <c r="AT586" t="s">
        <v>1073</v>
      </c>
      <c r="AV586" t="s">
        <v>1074</v>
      </c>
    </row>
    <row r="587" spans="1:48" x14ac:dyDescent="0.35">
      <c r="A587" t="s">
        <v>1065</v>
      </c>
      <c r="B587" t="s">
        <v>1075</v>
      </c>
      <c r="C587" s="1">
        <v>44202</v>
      </c>
      <c r="D587" s="1">
        <v>44345</v>
      </c>
      <c r="E587">
        <v>1</v>
      </c>
      <c r="F587" t="s">
        <v>1075</v>
      </c>
      <c r="H587" t="s">
        <v>1076</v>
      </c>
      <c r="I587" t="str">
        <f>("HB 725")</f>
        <v>HB 725</v>
      </c>
      <c r="J587" t="s">
        <v>1075</v>
      </c>
      <c r="L587" t="s">
        <v>1076</v>
      </c>
      <c r="M587" s="1">
        <v>44202</v>
      </c>
      <c r="N587" t="s">
        <v>1075</v>
      </c>
      <c r="P587" t="s">
        <v>1076</v>
      </c>
      <c r="Q587" t="str">
        <f t="shared" si="42"/>
        <v>Introduced</v>
      </c>
      <c r="R587" t="s">
        <v>1075</v>
      </c>
      <c r="T587" t="s">
        <v>1076</v>
      </c>
      <c r="U587" s="1">
        <v>44202</v>
      </c>
      <c r="V587" t="s">
        <v>1075</v>
      </c>
      <c r="X587" t="s">
        <v>1076</v>
      </c>
      <c r="Y587">
        <v>1</v>
      </c>
      <c r="Z587" t="s">
        <v>1075</v>
      </c>
      <c r="AB587" t="s">
        <v>1076</v>
      </c>
      <c r="AC587"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587" t="s">
        <v>1075</v>
      </c>
      <c r="AF587" t="s">
        <v>1076</v>
      </c>
      <c r="AG587">
        <v>1</v>
      </c>
      <c r="AH587" t="s">
        <v>1075</v>
      </c>
      <c r="AJ587" t="s">
        <v>1076</v>
      </c>
      <c r="AK587"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L587" t="s">
        <v>1075</v>
      </c>
      <c r="AN587" t="s">
        <v>1076</v>
      </c>
      <c r="AO587">
        <v>1</v>
      </c>
      <c r="AP587" t="s">
        <v>1075</v>
      </c>
      <c r="AR587" t="s">
        <v>1076</v>
      </c>
      <c r="AS587"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T587" t="s">
        <v>1075</v>
      </c>
      <c r="AV587" t="s">
        <v>1076</v>
      </c>
    </row>
    <row r="588" spans="1:48" x14ac:dyDescent="0.35">
      <c r="A588" t="s">
        <v>1065</v>
      </c>
      <c r="B588" t="s">
        <v>1077</v>
      </c>
      <c r="C588" s="1">
        <v>44202</v>
      </c>
      <c r="D588" s="1">
        <v>44345</v>
      </c>
      <c r="E588">
        <v>1</v>
      </c>
      <c r="F588" t="s">
        <v>1077</v>
      </c>
      <c r="H588" t="s">
        <v>1078</v>
      </c>
      <c r="I588" t="str">
        <f>("HB 696")</f>
        <v>HB 696</v>
      </c>
      <c r="J588" t="s">
        <v>1077</v>
      </c>
      <c r="L588" t="s">
        <v>1078</v>
      </c>
      <c r="M588" s="1">
        <v>44202</v>
      </c>
      <c r="N588" t="s">
        <v>1077</v>
      </c>
      <c r="P588" t="s">
        <v>1078</v>
      </c>
      <c r="Q588" t="str">
        <f t="shared" si="42"/>
        <v>Introduced</v>
      </c>
      <c r="R588" t="s">
        <v>1077</v>
      </c>
      <c r="T588" t="s">
        <v>1078</v>
      </c>
      <c r="U588" s="1">
        <v>44202</v>
      </c>
      <c r="V588" t="s">
        <v>1077</v>
      </c>
      <c r="X588" t="s">
        <v>1078</v>
      </c>
      <c r="Y588">
        <v>1</v>
      </c>
      <c r="Z588" t="s">
        <v>1077</v>
      </c>
      <c r="AB588" t="s">
        <v>1078</v>
      </c>
      <c r="AC588" t="str">
        <f>("Scope of emergency order is restricted")</f>
        <v>Scope of emergency order is restricted</v>
      </c>
      <c r="AD588" t="s">
        <v>1077</v>
      </c>
      <c r="AF588" t="s">
        <v>1078</v>
      </c>
      <c r="AG588">
        <v>1</v>
      </c>
      <c r="AH588" t="s">
        <v>1077</v>
      </c>
      <c r="AJ588" t="s">
        <v>1078</v>
      </c>
      <c r="AK588" t="str">
        <f>("Scope of emergency order is restricted")</f>
        <v>Scope of emergency order is restricted</v>
      </c>
      <c r="AL588" t="s">
        <v>1077</v>
      </c>
      <c r="AN588" t="s">
        <v>1078</v>
      </c>
      <c r="AO588">
        <v>1</v>
      </c>
      <c r="AP588" t="s">
        <v>1077</v>
      </c>
      <c r="AR588" t="s">
        <v>1078</v>
      </c>
      <c r="AS588" t="str">
        <f>("Scope of emergency order is restricted")</f>
        <v>Scope of emergency order is restricted</v>
      </c>
      <c r="AT588" t="s">
        <v>1077</v>
      </c>
      <c r="AV588" t="s">
        <v>1078</v>
      </c>
    </row>
    <row r="589" spans="1:48" x14ac:dyDescent="0.35">
      <c r="A589" t="s">
        <v>1065</v>
      </c>
      <c r="B589" t="s">
        <v>1079</v>
      </c>
      <c r="C589" s="1">
        <v>44202</v>
      </c>
      <c r="D589" s="1">
        <v>44345</v>
      </c>
      <c r="E589">
        <v>1</v>
      </c>
      <c r="F589" t="s">
        <v>1079</v>
      </c>
      <c r="H589" t="s">
        <v>1080</v>
      </c>
      <c r="I589" t="str">
        <f>("HB 602")</f>
        <v>HB 602</v>
      </c>
      <c r="J589" t="s">
        <v>1079</v>
      </c>
      <c r="L589" t="s">
        <v>1080</v>
      </c>
      <c r="M589" s="1">
        <v>44202</v>
      </c>
      <c r="N589" t="s">
        <v>1079</v>
      </c>
      <c r="P589" t="s">
        <v>1080</v>
      </c>
      <c r="Q589" t="str">
        <f t="shared" si="42"/>
        <v>Introduced</v>
      </c>
      <c r="R589" t="s">
        <v>1079</v>
      </c>
      <c r="T589" t="s">
        <v>1080</v>
      </c>
      <c r="U589" s="1">
        <v>44202</v>
      </c>
      <c r="V589" t="s">
        <v>1079</v>
      </c>
      <c r="X589" t="s">
        <v>1080</v>
      </c>
      <c r="Y589">
        <v>1</v>
      </c>
      <c r="Z589" t="s">
        <v>1079</v>
      </c>
      <c r="AB589" t="s">
        <v>1080</v>
      </c>
      <c r="AC589"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589" t="s">
        <v>1079</v>
      </c>
      <c r="AF589" t="s">
        <v>1080</v>
      </c>
      <c r="AG589">
        <v>1</v>
      </c>
      <c r="AH589" t="s">
        <v>1079</v>
      </c>
      <c r="AJ589" t="s">
        <v>1080</v>
      </c>
      <c r="AK589"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L589" t="s">
        <v>1079</v>
      </c>
      <c r="AN589" t="s">
        <v>1080</v>
      </c>
      <c r="AO589">
        <v>1</v>
      </c>
      <c r="AP589" t="s">
        <v>1079</v>
      </c>
      <c r="AR589" t="s">
        <v>1080</v>
      </c>
      <c r="AS589"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T589" t="s">
        <v>1079</v>
      </c>
      <c r="AV589" t="s">
        <v>1080</v>
      </c>
    </row>
    <row r="590" spans="1:48" x14ac:dyDescent="0.35">
      <c r="A590" t="s">
        <v>1065</v>
      </c>
      <c r="B590" t="s">
        <v>1081</v>
      </c>
      <c r="C590" s="1">
        <v>44202</v>
      </c>
      <c r="D590" s="1">
        <v>44345</v>
      </c>
      <c r="E590">
        <v>1</v>
      </c>
      <c r="F590" t="s">
        <v>1081</v>
      </c>
      <c r="H590" t="s">
        <v>1082</v>
      </c>
      <c r="I590" t="str">
        <f>("HB 566")</f>
        <v>HB 566</v>
      </c>
      <c r="J590" t="s">
        <v>1081</v>
      </c>
      <c r="L590" t="s">
        <v>1082</v>
      </c>
      <c r="M590" s="1">
        <v>44202</v>
      </c>
      <c r="N590" t="s">
        <v>1081</v>
      </c>
      <c r="P590" t="s">
        <v>1082</v>
      </c>
      <c r="Q590" t="str">
        <f t="shared" si="42"/>
        <v>Introduced</v>
      </c>
      <c r="R590" t="s">
        <v>1081</v>
      </c>
      <c r="T590" t="s">
        <v>1082</v>
      </c>
      <c r="U590" s="1">
        <v>44202</v>
      </c>
      <c r="V590" t="s">
        <v>1081</v>
      </c>
      <c r="X590" t="s">
        <v>1082</v>
      </c>
      <c r="Y590">
        <v>1</v>
      </c>
      <c r="Z590" t="s">
        <v>1081</v>
      </c>
      <c r="AB590" t="s">
        <v>1082</v>
      </c>
      <c r="AC590" t="str">
        <f>("Scope of emergency order is restricted")</f>
        <v>Scope of emergency order is restricted</v>
      </c>
      <c r="AD590" t="s">
        <v>1081</v>
      </c>
      <c r="AF590" t="s">
        <v>1082</v>
      </c>
      <c r="AG590">
        <v>1</v>
      </c>
      <c r="AH590" t="s">
        <v>1081</v>
      </c>
      <c r="AJ590" t="s">
        <v>1082</v>
      </c>
      <c r="AK590" t="str">
        <f>("Scope of emergency order is restricted")</f>
        <v>Scope of emergency order is restricted</v>
      </c>
      <c r="AL590" t="s">
        <v>1081</v>
      </c>
      <c r="AN590" t="s">
        <v>1082</v>
      </c>
      <c r="AO590">
        <v>1</v>
      </c>
      <c r="AP590" t="s">
        <v>1081</v>
      </c>
      <c r="AR590" t="s">
        <v>1082</v>
      </c>
      <c r="AS590" t="str">
        <f>("Scope of emergency order is restricted")</f>
        <v>Scope of emergency order is restricted</v>
      </c>
      <c r="AT590" t="s">
        <v>1081</v>
      </c>
      <c r="AV590" t="s">
        <v>1082</v>
      </c>
    </row>
    <row r="591" spans="1:48" x14ac:dyDescent="0.35">
      <c r="A591" t="s">
        <v>1065</v>
      </c>
      <c r="B591" t="s">
        <v>1083</v>
      </c>
      <c r="C591" s="1">
        <v>44202</v>
      </c>
      <c r="D591" s="1">
        <v>44345</v>
      </c>
      <c r="E591">
        <v>1</v>
      </c>
      <c r="F591" t="s">
        <v>1083</v>
      </c>
      <c r="H591" t="s">
        <v>1084</v>
      </c>
      <c r="I591" t="str">
        <f>("HB 308")</f>
        <v>HB 308</v>
      </c>
      <c r="J591" t="s">
        <v>1083</v>
      </c>
      <c r="L591" t="s">
        <v>1084</v>
      </c>
      <c r="M591" s="1">
        <v>44202</v>
      </c>
      <c r="N591" t="s">
        <v>1083</v>
      </c>
      <c r="P591" t="s">
        <v>1084</v>
      </c>
      <c r="Q591" t="str">
        <f t="shared" si="42"/>
        <v>Introduced</v>
      </c>
      <c r="R591" t="s">
        <v>1083</v>
      </c>
      <c r="T591" t="s">
        <v>1084</v>
      </c>
      <c r="U591" s="1">
        <v>44202</v>
      </c>
      <c r="V591" t="s">
        <v>1083</v>
      </c>
      <c r="X591" t="s">
        <v>1084</v>
      </c>
      <c r="Y591">
        <v>1</v>
      </c>
      <c r="Z591" t="s">
        <v>1083</v>
      </c>
      <c r="AB591" t="s">
        <v>1084</v>
      </c>
      <c r="AC591" t="str">
        <f>("Scope of emergency order is restricted")</f>
        <v>Scope of emergency order is restricted</v>
      </c>
      <c r="AD591" t="s">
        <v>1083</v>
      </c>
      <c r="AF591" t="s">
        <v>1084</v>
      </c>
      <c r="AG591">
        <v>1</v>
      </c>
      <c r="AH591" t="s">
        <v>1083</v>
      </c>
      <c r="AJ591" t="s">
        <v>1084</v>
      </c>
      <c r="AK591" t="str">
        <f>("Scope of emergency order is restricted")</f>
        <v>Scope of emergency order is restricted</v>
      </c>
      <c r="AL591" t="s">
        <v>1083</v>
      </c>
      <c r="AN591" t="s">
        <v>1084</v>
      </c>
      <c r="AO591">
        <v>1</v>
      </c>
      <c r="AP591" t="s">
        <v>1083</v>
      </c>
      <c r="AR591" t="s">
        <v>1084</v>
      </c>
      <c r="AS591" t="str">
        <f>("Scope of emergency order is restricted")</f>
        <v>Scope of emergency order is restricted</v>
      </c>
      <c r="AT591" t="s">
        <v>1083</v>
      </c>
      <c r="AV591" t="s">
        <v>1084</v>
      </c>
    </row>
    <row r="592" spans="1:48" x14ac:dyDescent="0.35">
      <c r="A592" t="s">
        <v>1065</v>
      </c>
      <c r="B592" t="s">
        <v>1085</v>
      </c>
      <c r="C592" s="1">
        <v>44202</v>
      </c>
      <c r="D592" s="1">
        <v>44345</v>
      </c>
      <c r="E592">
        <v>1</v>
      </c>
      <c r="F592" t="s">
        <v>1085</v>
      </c>
      <c r="H592" t="s">
        <v>1086</v>
      </c>
      <c r="I592" t="str">
        <f>("SB 67")</f>
        <v>SB 67</v>
      </c>
      <c r="J592" t="s">
        <v>1085</v>
      </c>
      <c r="L592" t="s">
        <v>1086</v>
      </c>
      <c r="M592" s="1">
        <v>44202</v>
      </c>
      <c r="N592" t="s">
        <v>1085</v>
      </c>
      <c r="P592" t="s">
        <v>1086</v>
      </c>
      <c r="Q592" t="str">
        <f t="shared" si="42"/>
        <v>Introduced</v>
      </c>
      <c r="R592" t="s">
        <v>1085</v>
      </c>
      <c r="T592" t="s">
        <v>1086</v>
      </c>
      <c r="U592" s="1">
        <v>44202</v>
      </c>
      <c r="V592" t="s">
        <v>1085</v>
      </c>
      <c r="X592" t="s">
        <v>1086</v>
      </c>
      <c r="Y592">
        <v>1</v>
      </c>
      <c r="Z592" t="s">
        <v>1085</v>
      </c>
      <c r="AB592" t="s">
        <v>1086</v>
      </c>
      <c r="AC592" t="str">
        <f>("Scope of emergency order is restricted")</f>
        <v>Scope of emergency order is restricted</v>
      </c>
      <c r="AD592" t="s">
        <v>1085</v>
      </c>
      <c r="AF592" t="s">
        <v>1086</v>
      </c>
      <c r="AG592">
        <v>1</v>
      </c>
      <c r="AH592" t="s">
        <v>1085</v>
      </c>
      <c r="AJ592" t="s">
        <v>1086</v>
      </c>
      <c r="AK592" t="str">
        <f>("Scope of emergency order is restricted")</f>
        <v>Scope of emergency order is restricted</v>
      </c>
      <c r="AL592" t="s">
        <v>1085</v>
      </c>
      <c r="AN592" t="s">
        <v>1086</v>
      </c>
      <c r="AO592">
        <v>1</v>
      </c>
      <c r="AP592" t="s">
        <v>1085</v>
      </c>
      <c r="AR592" t="s">
        <v>1086</v>
      </c>
      <c r="AS592" t="str">
        <f>("Scope of emergency order is restricted")</f>
        <v>Scope of emergency order is restricted</v>
      </c>
      <c r="AT592" t="s">
        <v>1085</v>
      </c>
      <c r="AV592" t="s">
        <v>1086</v>
      </c>
    </row>
    <row r="593" spans="1:48" x14ac:dyDescent="0.35">
      <c r="A593" t="s">
        <v>1065</v>
      </c>
      <c r="B593" t="s">
        <v>1087</v>
      </c>
      <c r="C593" s="1">
        <v>44224</v>
      </c>
      <c r="D593" s="1">
        <v>44376</v>
      </c>
      <c r="E593">
        <v>1</v>
      </c>
      <c r="F593" t="s">
        <v>1088</v>
      </c>
      <c r="H593" t="s">
        <v>1089</v>
      </c>
      <c r="I593" t="str">
        <f>("HB 3 ")</f>
        <v xml:space="preserve">HB 3 </v>
      </c>
      <c r="J593" t="s">
        <v>1088</v>
      </c>
      <c r="L593" t="s">
        <v>1089</v>
      </c>
      <c r="M593" s="1">
        <v>44224</v>
      </c>
      <c r="N593" t="s">
        <v>1088</v>
      </c>
      <c r="P593" t="s">
        <v>1089</v>
      </c>
      <c r="Q593" t="str">
        <f t="shared" si="42"/>
        <v>Introduced</v>
      </c>
      <c r="R593" t="s">
        <v>1088</v>
      </c>
      <c r="T593" t="s">
        <v>1089</v>
      </c>
      <c r="U593" s="1">
        <v>44224</v>
      </c>
      <c r="V593" t="s">
        <v>1088</v>
      </c>
      <c r="X593" t="s">
        <v>1089</v>
      </c>
      <c r="Y593">
        <v>1</v>
      </c>
      <c r="Z593" t="s">
        <v>1088</v>
      </c>
      <c r="AB593" t="s">
        <v>1089</v>
      </c>
      <c r="AC593" t="str">
        <f>("Scope of emergency order is restricted")</f>
        <v>Scope of emergency order is restricted</v>
      </c>
      <c r="AD593" t="s">
        <v>1088</v>
      </c>
      <c r="AF593" t="s">
        <v>1089</v>
      </c>
      <c r="AG593">
        <v>1</v>
      </c>
      <c r="AH593" t="s">
        <v>1088</v>
      </c>
      <c r="AJ593" t="s">
        <v>1089</v>
      </c>
      <c r="AK593" t="str">
        <f>("Scope of emergency order is restricted")</f>
        <v>Scope of emergency order is restricted</v>
      </c>
      <c r="AL593" t="s">
        <v>1088</v>
      </c>
      <c r="AN593" t="s">
        <v>1089</v>
      </c>
      <c r="AO593">
        <v>1</v>
      </c>
      <c r="AP593" t="s">
        <v>1088</v>
      </c>
      <c r="AR593" t="s">
        <v>1089</v>
      </c>
      <c r="AS593" t="str">
        <f>("Scope of emergency order is restricted")</f>
        <v>Scope of emergency order is restricted</v>
      </c>
      <c r="AT593" t="s">
        <v>1088</v>
      </c>
      <c r="AV593" t="s">
        <v>1089</v>
      </c>
    </row>
    <row r="594" spans="1:48" x14ac:dyDescent="0.35">
      <c r="A594" t="s">
        <v>1065</v>
      </c>
      <c r="B594" t="s">
        <v>1090</v>
      </c>
      <c r="C594" s="1">
        <v>44236</v>
      </c>
      <c r="D594" s="1">
        <v>44345</v>
      </c>
      <c r="E594">
        <v>1</v>
      </c>
      <c r="F594" t="s">
        <v>1090</v>
      </c>
      <c r="H594" t="s">
        <v>1091</v>
      </c>
      <c r="I594" t="str">
        <f>("HB 1087")</f>
        <v>HB 1087</v>
      </c>
      <c r="J594" t="s">
        <v>1090</v>
      </c>
      <c r="L594" t="s">
        <v>1091</v>
      </c>
      <c r="M594" s="1">
        <v>44236</v>
      </c>
      <c r="N594" t="s">
        <v>1090</v>
      </c>
      <c r="P594" t="s">
        <v>1091</v>
      </c>
      <c r="Q594" t="str">
        <f t="shared" si="42"/>
        <v>Introduced</v>
      </c>
      <c r="R594" t="s">
        <v>1090</v>
      </c>
      <c r="T594" t="s">
        <v>1091</v>
      </c>
      <c r="U594" s="1">
        <v>44236</v>
      </c>
      <c r="V594" t="s">
        <v>1090</v>
      </c>
      <c r="X594" t="s">
        <v>1091</v>
      </c>
      <c r="Y594">
        <v>1</v>
      </c>
      <c r="Z594" t="s">
        <v>1090</v>
      </c>
      <c r="AB594" t="s">
        <v>1091</v>
      </c>
      <c r="AC594" t="str">
        <f>("Scope of emergency order is restricted")</f>
        <v>Scope of emergency order is restricted</v>
      </c>
      <c r="AD594" t="s">
        <v>1090</v>
      </c>
      <c r="AF594" t="s">
        <v>1091</v>
      </c>
      <c r="AG594">
        <v>1</v>
      </c>
      <c r="AH594" t="s">
        <v>1090</v>
      </c>
      <c r="AJ594" t="s">
        <v>1091</v>
      </c>
      <c r="AK594" t="str">
        <f>("Scope of emergency order is restricted")</f>
        <v>Scope of emergency order is restricted</v>
      </c>
      <c r="AL594" t="s">
        <v>1090</v>
      </c>
      <c r="AN594" t="s">
        <v>1091</v>
      </c>
      <c r="AO594">
        <v>1</v>
      </c>
      <c r="AP594" t="s">
        <v>1090</v>
      </c>
      <c r="AR594" t="s">
        <v>1091</v>
      </c>
      <c r="AS594" t="str">
        <f>("Scope of emergency order is restricted")</f>
        <v>Scope of emergency order is restricted</v>
      </c>
      <c r="AT594" t="s">
        <v>1090</v>
      </c>
      <c r="AV594" t="s">
        <v>1091</v>
      </c>
    </row>
    <row r="595" spans="1:48" x14ac:dyDescent="0.35">
      <c r="A595" t="s">
        <v>1065</v>
      </c>
      <c r="B595" t="s">
        <v>1092</v>
      </c>
      <c r="C595" s="1">
        <v>44238</v>
      </c>
      <c r="D595" s="1">
        <v>44345</v>
      </c>
      <c r="E595">
        <v>1</v>
      </c>
      <c r="F595" t="s">
        <v>1092</v>
      </c>
      <c r="H595" t="s">
        <v>1093</v>
      </c>
      <c r="I595" t="str">
        <f>("SB 502")</f>
        <v>SB 502</v>
      </c>
      <c r="J595" t="s">
        <v>1092</v>
      </c>
      <c r="L595" t="s">
        <v>1093</v>
      </c>
      <c r="M595" s="1">
        <v>44238</v>
      </c>
      <c r="N595" t="s">
        <v>1092</v>
      </c>
      <c r="P595" t="s">
        <v>1093</v>
      </c>
      <c r="Q595" t="str">
        <f t="shared" si="42"/>
        <v>Introduced</v>
      </c>
      <c r="R595" t="s">
        <v>1092</v>
      </c>
      <c r="T595" t="s">
        <v>1093</v>
      </c>
      <c r="U595" s="1">
        <v>44238</v>
      </c>
      <c r="V595" t="s">
        <v>1092</v>
      </c>
      <c r="X595" t="s">
        <v>1093</v>
      </c>
      <c r="Y595">
        <v>1</v>
      </c>
      <c r="Z595" t="s">
        <v>1092</v>
      </c>
      <c r="AB595" t="s">
        <v>1093</v>
      </c>
      <c r="AC595" t="str">
        <f>("Duration of emergency order is limited, Scope of emergency order is restricted, Termination by legislature")</f>
        <v>Duration of emergency order is limited, Scope of emergency order is restricted, Termination by legislature</v>
      </c>
      <c r="AD595" t="s">
        <v>1092</v>
      </c>
      <c r="AF595" t="s">
        <v>1093</v>
      </c>
      <c r="AG595">
        <v>0</v>
      </c>
      <c r="AO595">
        <v>0</v>
      </c>
    </row>
    <row r="596" spans="1:48" x14ac:dyDescent="0.35">
      <c r="A596" t="s">
        <v>1065</v>
      </c>
      <c r="B596" t="s">
        <v>1094</v>
      </c>
      <c r="C596" s="1">
        <v>44244</v>
      </c>
      <c r="D596" s="1">
        <v>44345</v>
      </c>
      <c r="E596">
        <v>1</v>
      </c>
      <c r="F596" t="s">
        <v>1094</v>
      </c>
      <c r="H596" t="s">
        <v>1095</v>
      </c>
      <c r="I596" t="str">
        <f>("HB 1144")</f>
        <v>HB 1144</v>
      </c>
      <c r="J596" t="s">
        <v>1094</v>
      </c>
      <c r="L596" t="s">
        <v>1095</v>
      </c>
      <c r="M596" s="1">
        <v>44244</v>
      </c>
      <c r="N596" t="s">
        <v>1094</v>
      </c>
      <c r="P596" t="s">
        <v>1095</v>
      </c>
      <c r="Q596" t="str">
        <f t="shared" si="42"/>
        <v>Introduced</v>
      </c>
      <c r="R596" t="s">
        <v>1094</v>
      </c>
      <c r="T596" t="s">
        <v>1095</v>
      </c>
      <c r="U596" s="1">
        <v>44244</v>
      </c>
      <c r="V596" t="s">
        <v>1094</v>
      </c>
      <c r="X596" t="s">
        <v>1095</v>
      </c>
      <c r="Y596">
        <v>1</v>
      </c>
      <c r="Z596" t="s">
        <v>1094</v>
      </c>
      <c r="AB596" t="s">
        <v>1095</v>
      </c>
      <c r="AC596" t="str">
        <f t="shared" ref="AC596:AC602" si="43">("Scope of emergency order is restricted")</f>
        <v>Scope of emergency order is restricted</v>
      </c>
      <c r="AD596" t="s">
        <v>1094</v>
      </c>
      <c r="AF596" t="s">
        <v>1095</v>
      </c>
      <c r="AG596">
        <v>1</v>
      </c>
      <c r="AH596" t="s">
        <v>1094</v>
      </c>
      <c r="AJ596" t="s">
        <v>1095</v>
      </c>
      <c r="AK596" t="str">
        <f t="shared" ref="AK596:AK602" si="44">("Scope of emergency order is restricted")</f>
        <v>Scope of emergency order is restricted</v>
      </c>
      <c r="AL596" t="s">
        <v>1094</v>
      </c>
      <c r="AN596" t="s">
        <v>1095</v>
      </c>
      <c r="AO596">
        <v>1</v>
      </c>
      <c r="AP596" t="s">
        <v>1094</v>
      </c>
      <c r="AR596" t="s">
        <v>1095</v>
      </c>
      <c r="AS596" t="str">
        <f t="shared" ref="AS596:AS603" si="45">("Scope of emergency order is restricted")</f>
        <v>Scope of emergency order is restricted</v>
      </c>
      <c r="AT596" t="s">
        <v>1094</v>
      </c>
      <c r="AV596" t="s">
        <v>1095</v>
      </c>
    </row>
    <row r="597" spans="1:48" x14ac:dyDescent="0.35">
      <c r="A597" t="s">
        <v>1065</v>
      </c>
      <c r="B597" t="s">
        <v>1096</v>
      </c>
      <c r="C597" s="1">
        <v>44244</v>
      </c>
      <c r="D597" s="1">
        <v>44345</v>
      </c>
      <c r="E597">
        <v>1</v>
      </c>
      <c r="F597" t="s">
        <v>1096</v>
      </c>
      <c r="H597" t="s">
        <v>1097</v>
      </c>
      <c r="I597" t="str">
        <f>("HB 1145")</f>
        <v>HB 1145</v>
      </c>
      <c r="J597" t="s">
        <v>1096</v>
      </c>
      <c r="L597" t="s">
        <v>1097</v>
      </c>
      <c r="M597" s="1">
        <v>44244</v>
      </c>
      <c r="N597" t="s">
        <v>1096</v>
      </c>
      <c r="P597" t="s">
        <v>1097</v>
      </c>
      <c r="Q597" t="str">
        <f t="shared" si="42"/>
        <v>Introduced</v>
      </c>
      <c r="R597" t="s">
        <v>1096</v>
      </c>
      <c r="T597" t="s">
        <v>1097</v>
      </c>
      <c r="U597" s="1">
        <v>44244</v>
      </c>
      <c r="V597" t="s">
        <v>1096</v>
      </c>
      <c r="X597" t="s">
        <v>1097</v>
      </c>
      <c r="Y597">
        <v>1</v>
      </c>
      <c r="Z597" t="s">
        <v>1096</v>
      </c>
      <c r="AB597" t="s">
        <v>1097</v>
      </c>
      <c r="AC597" t="str">
        <f t="shared" si="43"/>
        <v>Scope of emergency order is restricted</v>
      </c>
      <c r="AD597" t="s">
        <v>1096</v>
      </c>
      <c r="AF597" t="s">
        <v>1097</v>
      </c>
      <c r="AG597">
        <v>1</v>
      </c>
      <c r="AH597" t="s">
        <v>1096</v>
      </c>
      <c r="AJ597" t="s">
        <v>1097</v>
      </c>
      <c r="AK597" t="str">
        <f t="shared" si="44"/>
        <v>Scope of emergency order is restricted</v>
      </c>
      <c r="AL597" t="s">
        <v>1096</v>
      </c>
      <c r="AN597" t="s">
        <v>1097</v>
      </c>
      <c r="AO597">
        <v>1</v>
      </c>
      <c r="AP597" t="s">
        <v>1096</v>
      </c>
      <c r="AR597" t="s">
        <v>1097</v>
      </c>
      <c r="AS597" t="str">
        <f t="shared" si="45"/>
        <v>Scope of emergency order is restricted</v>
      </c>
      <c r="AT597" t="s">
        <v>1096</v>
      </c>
      <c r="AV597" t="s">
        <v>1097</v>
      </c>
    </row>
    <row r="598" spans="1:48" x14ac:dyDescent="0.35">
      <c r="A598" t="s">
        <v>1065</v>
      </c>
      <c r="B598" t="s">
        <v>1098</v>
      </c>
      <c r="C598" s="1">
        <v>44249</v>
      </c>
      <c r="D598" s="1">
        <v>44307</v>
      </c>
      <c r="E598">
        <v>1</v>
      </c>
      <c r="F598" t="s">
        <v>1098</v>
      </c>
      <c r="H598" t="s">
        <v>1099</v>
      </c>
      <c r="I598" t="str">
        <f>("HB 1212")</f>
        <v>HB 1212</v>
      </c>
      <c r="J598" t="s">
        <v>1098</v>
      </c>
      <c r="L598" t="s">
        <v>1099</v>
      </c>
      <c r="M598" s="1">
        <v>44249</v>
      </c>
      <c r="N598" t="s">
        <v>1098</v>
      </c>
      <c r="P598" t="s">
        <v>1099</v>
      </c>
      <c r="Q598" t="str">
        <f t="shared" si="42"/>
        <v>Introduced</v>
      </c>
      <c r="R598" t="s">
        <v>1098</v>
      </c>
      <c r="T598" t="s">
        <v>1099</v>
      </c>
      <c r="U598" s="1">
        <v>44249</v>
      </c>
      <c r="V598" t="s">
        <v>1098</v>
      </c>
      <c r="X598" t="s">
        <v>1099</v>
      </c>
      <c r="Y598">
        <v>1</v>
      </c>
      <c r="Z598" t="s">
        <v>1098</v>
      </c>
      <c r="AB598" t="s">
        <v>1099</v>
      </c>
      <c r="AC598" t="str">
        <f t="shared" si="43"/>
        <v>Scope of emergency order is restricted</v>
      </c>
      <c r="AD598" t="s">
        <v>1098</v>
      </c>
      <c r="AF598" t="s">
        <v>1099</v>
      </c>
      <c r="AG598">
        <v>1</v>
      </c>
      <c r="AH598" t="s">
        <v>1098</v>
      </c>
      <c r="AJ598" t="s">
        <v>1099</v>
      </c>
      <c r="AK598" t="str">
        <f t="shared" si="44"/>
        <v>Scope of emergency order is restricted</v>
      </c>
      <c r="AL598" t="s">
        <v>1098</v>
      </c>
      <c r="AN598" t="s">
        <v>1099</v>
      </c>
      <c r="AO598">
        <v>1</v>
      </c>
      <c r="AP598" t="s">
        <v>1098</v>
      </c>
      <c r="AR598" t="s">
        <v>1099</v>
      </c>
      <c r="AS598" t="str">
        <f t="shared" si="45"/>
        <v>Scope of emergency order is restricted</v>
      </c>
      <c r="AT598" t="s">
        <v>1098</v>
      </c>
      <c r="AV598" t="s">
        <v>1099</v>
      </c>
    </row>
    <row r="599" spans="1:48" x14ac:dyDescent="0.35">
      <c r="A599" t="s">
        <v>1065</v>
      </c>
      <c r="B599" t="s">
        <v>364</v>
      </c>
      <c r="C599" s="1">
        <v>44256</v>
      </c>
      <c r="D599" s="1">
        <v>44345</v>
      </c>
      <c r="E599">
        <v>1</v>
      </c>
      <c r="F599" t="s">
        <v>364</v>
      </c>
      <c r="H599" t="s">
        <v>1100</v>
      </c>
      <c r="I599" t="str">
        <f>("HB 1416")</f>
        <v>HB 1416</v>
      </c>
      <c r="J599" t="s">
        <v>364</v>
      </c>
      <c r="L599" t="s">
        <v>1100</v>
      </c>
      <c r="M599" s="1">
        <v>44256</v>
      </c>
      <c r="N599" t="s">
        <v>364</v>
      </c>
      <c r="P599" t="s">
        <v>1100</v>
      </c>
      <c r="Q599" t="str">
        <f t="shared" si="42"/>
        <v>Introduced</v>
      </c>
      <c r="R599" t="s">
        <v>364</v>
      </c>
      <c r="T599" t="s">
        <v>1100</v>
      </c>
      <c r="U599" s="1">
        <v>44256</v>
      </c>
      <c r="V599" t="s">
        <v>364</v>
      </c>
      <c r="X599" t="s">
        <v>1100</v>
      </c>
      <c r="Y599">
        <v>1</v>
      </c>
      <c r="Z599" t="s">
        <v>364</v>
      </c>
      <c r="AB599" t="s">
        <v>1100</v>
      </c>
      <c r="AC599" t="str">
        <f t="shared" si="43"/>
        <v>Scope of emergency order is restricted</v>
      </c>
      <c r="AD599" t="s">
        <v>364</v>
      </c>
      <c r="AF599" t="s">
        <v>1100</v>
      </c>
      <c r="AG599">
        <v>1</v>
      </c>
      <c r="AH599" t="s">
        <v>364</v>
      </c>
      <c r="AJ599" t="s">
        <v>1100</v>
      </c>
      <c r="AK599" t="str">
        <f t="shared" si="44"/>
        <v>Scope of emergency order is restricted</v>
      </c>
      <c r="AL599" t="s">
        <v>364</v>
      </c>
      <c r="AN599" t="s">
        <v>1100</v>
      </c>
      <c r="AO599">
        <v>1</v>
      </c>
      <c r="AP599" t="s">
        <v>364</v>
      </c>
      <c r="AR599" t="s">
        <v>1100</v>
      </c>
      <c r="AS599" t="str">
        <f t="shared" si="45"/>
        <v>Scope of emergency order is restricted</v>
      </c>
      <c r="AT599" t="s">
        <v>364</v>
      </c>
      <c r="AV599" t="s">
        <v>1100</v>
      </c>
    </row>
    <row r="600" spans="1:48" x14ac:dyDescent="0.35">
      <c r="A600" t="s">
        <v>1065</v>
      </c>
      <c r="B600" t="s">
        <v>1098</v>
      </c>
      <c r="C600" s="1">
        <v>44308</v>
      </c>
      <c r="D600" s="1">
        <v>44701</v>
      </c>
      <c r="E600">
        <v>1</v>
      </c>
      <c r="F600" t="s">
        <v>1098</v>
      </c>
      <c r="H600" t="s">
        <v>1101</v>
      </c>
      <c r="I600" t="str">
        <f>("HB 1212")</f>
        <v>HB 1212</v>
      </c>
      <c r="J600" t="s">
        <v>1098</v>
      </c>
      <c r="L600" t="s">
        <v>1101</v>
      </c>
      <c r="M600" s="1">
        <v>44249</v>
      </c>
      <c r="N600" t="s">
        <v>1098</v>
      </c>
      <c r="P600" t="s">
        <v>1101</v>
      </c>
      <c r="Q600" t="str">
        <f t="shared" ref="Q600:Q615" si="46">("Failed")</f>
        <v>Failed</v>
      </c>
      <c r="R600" t="s">
        <v>1098</v>
      </c>
      <c r="T600" t="s">
        <v>1101</v>
      </c>
      <c r="U600" s="1">
        <v>44308</v>
      </c>
      <c r="V600" t="s">
        <v>1098</v>
      </c>
      <c r="X600" t="s">
        <v>1101</v>
      </c>
      <c r="Y600">
        <v>1</v>
      </c>
      <c r="Z600" t="s">
        <v>1098</v>
      </c>
      <c r="AB600" t="s">
        <v>1101</v>
      </c>
      <c r="AC600" t="str">
        <f t="shared" si="43"/>
        <v>Scope of emergency order is restricted</v>
      </c>
      <c r="AD600" t="s">
        <v>1098</v>
      </c>
      <c r="AF600" t="s">
        <v>1101</v>
      </c>
      <c r="AG600">
        <v>1</v>
      </c>
      <c r="AH600" t="s">
        <v>1098</v>
      </c>
      <c r="AJ600" t="s">
        <v>1101</v>
      </c>
      <c r="AK600" t="str">
        <f t="shared" si="44"/>
        <v>Scope of emergency order is restricted</v>
      </c>
      <c r="AL600" t="s">
        <v>1098</v>
      </c>
      <c r="AN600" t="s">
        <v>1101</v>
      </c>
      <c r="AO600">
        <v>1</v>
      </c>
      <c r="AP600" t="s">
        <v>1098</v>
      </c>
      <c r="AR600" t="s">
        <v>1101</v>
      </c>
      <c r="AS600" t="str">
        <f t="shared" si="45"/>
        <v>Scope of emergency order is restricted</v>
      </c>
      <c r="AT600" t="s">
        <v>1098</v>
      </c>
      <c r="AV600" t="s">
        <v>1101</v>
      </c>
    </row>
    <row r="601" spans="1:48" x14ac:dyDescent="0.35">
      <c r="A601" t="s">
        <v>1065</v>
      </c>
      <c r="B601" t="s">
        <v>1066</v>
      </c>
      <c r="C601" s="1">
        <v>44346</v>
      </c>
      <c r="D601" s="1">
        <v>44701</v>
      </c>
      <c r="E601">
        <v>1</v>
      </c>
      <c r="F601" t="s">
        <v>1066</v>
      </c>
      <c r="H601" t="s">
        <v>1102</v>
      </c>
      <c r="I601" t="str">
        <f>("HB 61")</f>
        <v>HB 61</v>
      </c>
      <c r="J601" t="s">
        <v>1066</v>
      </c>
      <c r="L601" t="s">
        <v>1102</v>
      </c>
      <c r="M601" s="1">
        <v>44202</v>
      </c>
      <c r="N601" t="s">
        <v>1066</v>
      </c>
      <c r="P601" t="s">
        <v>1102</v>
      </c>
      <c r="Q601" t="str">
        <f t="shared" si="46"/>
        <v>Failed</v>
      </c>
      <c r="R601" t="s">
        <v>1066</v>
      </c>
      <c r="T601" t="s">
        <v>1102</v>
      </c>
      <c r="U601" s="1">
        <v>44711</v>
      </c>
      <c r="V601" t="s">
        <v>1066</v>
      </c>
      <c r="X601" t="s">
        <v>1102</v>
      </c>
      <c r="Y601">
        <v>1</v>
      </c>
      <c r="Z601" t="s">
        <v>1066</v>
      </c>
      <c r="AB601" t="s">
        <v>1102</v>
      </c>
      <c r="AC601" t="str">
        <f t="shared" si="43"/>
        <v>Scope of emergency order is restricted</v>
      </c>
      <c r="AD601" t="s">
        <v>1066</v>
      </c>
      <c r="AF601" t="s">
        <v>1102</v>
      </c>
      <c r="AG601">
        <v>1</v>
      </c>
      <c r="AH601" t="s">
        <v>1066</v>
      </c>
      <c r="AJ601" t="s">
        <v>1102</v>
      </c>
      <c r="AK601" t="str">
        <f t="shared" si="44"/>
        <v>Scope of emergency order is restricted</v>
      </c>
      <c r="AL601" t="s">
        <v>1066</v>
      </c>
      <c r="AN601" t="s">
        <v>1102</v>
      </c>
      <c r="AO601">
        <v>1</v>
      </c>
      <c r="AP601" t="s">
        <v>1066</v>
      </c>
      <c r="AR601" t="s">
        <v>1102</v>
      </c>
      <c r="AS601" t="str">
        <f t="shared" si="45"/>
        <v>Scope of emergency order is restricted</v>
      </c>
      <c r="AT601" t="s">
        <v>1066</v>
      </c>
      <c r="AV601" t="s">
        <v>1102</v>
      </c>
    </row>
    <row r="602" spans="1:48" x14ac:dyDescent="0.35">
      <c r="A602" t="s">
        <v>1065</v>
      </c>
      <c r="B602" t="s">
        <v>364</v>
      </c>
      <c r="C602" s="1">
        <v>44346</v>
      </c>
      <c r="D602" s="1">
        <v>44701</v>
      </c>
      <c r="E602">
        <v>1</v>
      </c>
      <c r="F602" t="s">
        <v>364</v>
      </c>
      <c r="H602" t="s">
        <v>1103</v>
      </c>
      <c r="I602" t="str">
        <f>("HB 1416")</f>
        <v>HB 1416</v>
      </c>
      <c r="J602" t="s">
        <v>364</v>
      </c>
      <c r="L602" t="s">
        <v>1103</v>
      </c>
      <c r="M602" s="1">
        <v>44256</v>
      </c>
      <c r="N602" t="s">
        <v>364</v>
      </c>
      <c r="P602" t="s">
        <v>1103</v>
      </c>
      <c r="Q602" t="str">
        <f t="shared" si="46"/>
        <v>Failed</v>
      </c>
      <c r="R602" t="s">
        <v>364</v>
      </c>
      <c r="T602" t="s">
        <v>1103</v>
      </c>
      <c r="U602" s="1">
        <v>44256</v>
      </c>
      <c r="V602" t="s">
        <v>364</v>
      </c>
      <c r="X602" t="s">
        <v>1103</v>
      </c>
      <c r="Y602">
        <v>1</v>
      </c>
      <c r="Z602" t="s">
        <v>364</v>
      </c>
      <c r="AB602" t="s">
        <v>1103</v>
      </c>
      <c r="AC602" t="str">
        <f t="shared" si="43"/>
        <v>Scope of emergency order is restricted</v>
      </c>
      <c r="AD602" t="s">
        <v>364</v>
      </c>
      <c r="AF602" t="s">
        <v>1103</v>
      </c>
      <c r="AG602">
        <v>1</v>
      </c>
      <c r="AH602" t="s">
        <v>364</v>
      </c>
      <c r="AJ602" t="s">
        <v>1103</v>
      </c>
      <c r="AK602" t="str">
        <f t="shared" si="44"/>
        <v>Scope of emergency order is restricted</v>
      </c>
      <c r="AL602" t="s">
        <v>364</v>
      </c>
      <c r="AN602" t="s">
        <v>1103</v>
      </c>
      <c r="AO602">
        <v>1</v>
      </c>
      <c r="AP602" t="s">
        <v>364</v>
      </c>
      <c r="AR602" t="s">
        <v>1103</v>
      </c>
      <c r="AS602" t="str">
        <f t="shared" si="45"/>
        <v>Scope of emergency order is restricted</v>
      </c>
      <c r="AT602" t="s">
        <v>364</v>
      </c>
      <c r="AV602" t="s">
        <v>1103</v>
      </c>
    </row>
    <row r="603" spans="1:48" x14ac:dyDescent="0.35">
      <c r="A603" t="s">
        <v>1065</v>
      </c>
      <c r="B603" t="s">
        <v>1068</v>
      </c>
      <c r="C603" s="1">
        <v>44346</v>
      </c>
      <c r="D603" s="1">
        <v>44701</v>
      </c>
      <c r="E603">
        <v>1</v>
      </c>
      <c r="F603" t="s">
        <v>1068</v>
      </c>
      <c r="H603" t="s">
        <v>1104</v>
      </c>
      <c r="I603" t="str">
        <f>("SB 56")</f>
        <v>SB 56</v>
      </c>
      <c r="J603" t="s">
        <v>1068</v>
      </c>
      <c r="L603" t="s">
        <v>1104</v>
      </c>
      <c r="M603" s="1">
        <v>44202</v>
      </c>
      <c r="N603" t="s">
        <v>1068</v>
      </c>
      <c r="P603" t="s">
        <v>1104</v>
      </c>
      <c r="Q603" t="str">
        <f t="shared" si="46"/>
        <v>Failed</v>
      </c>
      <c r="R603" t="s">
        <v>1068</v>
      </c>
      <c r="T603" t="s">
        <v>1104</v>
      </c>
      <c r="U603" s="1">
        <v>44346</v>
      </c>
      <c r="V603" t="s">
        <v>1068</v>
      </c>
      <c r="X603" t="s">
        <v>1104</v>
      </c>
      <c r="Y603">
        <v>0</v>
      </c>
      <c r="AG603">
        <v>0</v>
      </c>
      <c r="AO603">
        <v>1</v>
      </c>
      <c r="AP603" t="s">
        <v>1068</v>
      </c>
      <c r="AR603" t="s">
        <v>1104</v>
      </c>
      <c r="AS603" t="str">
        <f t="shared" si="45"/>
        <v>Scope of emergency order is restricted</v>
      </c>
      <c r="AT603" t="s">
        <v>1068</v>
      </c>
      <c r="AV603" t="s">
        <v>1104</v>
      </c>
    </row>
    <row r="604" spans="1:48" x14ac:dyDescent="0.35">
      <c r="A604" t="s">
        <v>1065</v>
      </c>
      <c r="B604" t="s">
        <v>1070</v>
      </c>
      <c r="C604" s="1">
        <v>44346</v>
      </c>
      <c r="D604" s="1">
        <v>44701</v>
      </c>
      <c r="E604">
        <v>1</v>
      </c>
      <c r="F604" t="s">
        <v>1070</v>
      </c>
      <c r="H604" t="s">
        <v>1105</v>
      </c>
      <c r="I604" t="str">
        <f>("SB 21")</f>
        <v>SB 21</v>
      </c>
      <c r="J604" t="s">
        <v>1070</v>
      </c>
      <c r="L604" t="s">
        <v>1105</v>
      </c>
      <c r="M604" s="1">
        <v>44202</v>
      </c>
      <c r="N604" t="s">
        <v>1070</v>
      </c>
      <c r="P604" t="s">
        <v>1105</v>
      </c>
      <c r="Q604" t="str">
        <f t="shared" si="46"/>
        <v>Failed</v>
      </c>
      <c r="R604" t="s">
        <v>1070</v>
      </c>
      <c r="T604" t="s">
        <v>1105</v>
      </c>
      <c r="U604" s="1">
        <v>44346</v>
      </c>
      <c r="V604" t="s">
        <v>1070</v>
      </c>
      <c r="X604" t="s">
        <v>1105</v>
      </c>
      <c r="Y604">
        <v>1</v>
      </c>
      <c r="Z604" t="s">
        <v>1070</v>
      </c>
      <c r="AB604" t="s">
        <v>1105</v>
      </c>
      <c r="AC604"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604" t="s">
        <v>1070</v>
      </c>
      <c r="AF604" t="s">
        <v>1105</v>
      </c>
      <c r="AG604">
        <v>1</v>
      </c>
      <c r="AH604" t="s">
        <v>1070</v>
      </c>
      <c r="AJ604" t="s">
        <v>1105</v>
      </c>
      <c r="AK604"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L604" t="s">
        <v>1070</v>
      </c>
      <c r="AN604" t="s">
        <v>1105</v>
      </c>
      <c r="AO604">
        <v>1</v>
      </c>
      <c r="AP604" t="s">
        <v>1070</v>
      </c>
      <c r="AR604" t="s">
        <v>1105</v>
      </c>
      <c r="AS604" t="str">
        <f>("Issuance of emergency order is restricted, Duration of emergency order is limited, Scope of emergency order is restricted")</f>
        <v>Issuance of emergency order is restricted, Duration of emergency order is limited, Scope of emergency order is restricted</v>
      </c>
      <c r="AT604" t="s">
        <v>1070</v>
      </c>
      <c r="AV604" t="s">
        <v>1105</v>
      </c>
    </row>
    <row r="605" spans="1:48" x14ac:dyDescent="0.35">
      <c r="A605" t="s">
        <v>1065</v>
      </c>
      <c r="B605" t="s">
        <v>1072</v>
      </c>
      <c r="C605" s="1">
        <v>44346</v>
      </c>
      <c r="D605" s="1">
        <v>44701</v>
      </c>
      <c r="E605">
        <v>1</v>
      </c>
      <c r="F605" t="s">
        <v>1073</v>
      </c>
      <c r="H605" t="s">
        <v>1106</v>
      </c>
      <c r="I605" t="str">
        <f>("SB 12 ")</f>
        <v xml:space="preserve">SB 12 </v>
      </c>
      <c r="J605" t="s">
        <v>1073</v>
      </c>
      <c r="L605" t="s">
        <v>1106</v>
      </c>
      <c r="M605" s="1">
        <v>44202</v>
      </c>
      <c r="N605" t="s">
        <v>1073</v>
      </c>
      <c r="P605" t="s">
        <v>1106</v>
      </c>
      <c r="Q605" t="str">
        <f t="shared" si="46"/>
        <v>Failed</v>
      </c>
      <c r="R605" t="s">
        <v>1073</v>
      </c>
      <c r="T605" t="s">
        <v>1106</v>
      </c>
      <c r="U605" s="1">
        <v>44346</v>
      </c>
      <c r="V605" t="s">
        <v>1073</v>
      </c>
      <c r="X605" t="s">
        <v>1106</v>
      </c>
      <c r="Y605">
        <v>1</v>
      </c>
      <c r="Z605" t="s">
        <v>1073</v>
      </c>
      <c r="AB605" t="s">
        <v>1106</v>
      </c>
      <c r="AC605" t="str">
        <f>("Duration of emergency order is limited, Scope of emergency order is restricted, Termination by legislature")</f>
        <v>Duration of emergency order is limited, Scope of emergency order is restricted, Termination by legislature</v>
      </c>
      <c r="AD605" t="s">
        <v>1073</v>
      </c>
      <c r="AF605" t="s">
        <v>1106</v>
      </c>
      <c r="AG605">
        <v>1</v>
      </c>
      <c r="AH605" t="s">
        <v>1073</v>
      </c>
      <c r="AJ605" t="s">
        <v>1106</v>
      </c>
      <c r="AK605" t="str">
        <f>("Duration of emergency order is limited, Scope of emergency order is restricted, Termination by legislature")</f>
        <v>Duration of emergency order is limited, Scope of emergency order is restricted, Termination by legislature</v>
      </c>
      <c r="AL605" t="s">
        <v>1073</v>
      </c>
      <c r="AN605" t="s">
        <v>1106</v>
      </c>
      <c r="AO605">
        <v>1</v>
      </c>
      <c r="AP605" t="s">
        <v>1073</v>
      </c>
      <c r="AR605" t="s">
        <v>1106</v>
      </c>
      <c r="AS605" t="str">
        <f>("Duration of emergency order is limited, Scope of emergency order is restricted, Termination by another entity")</f>
        <v>Duration of emergency order is limited, Scope of emergency order is restricted, Termination by another entity</v>
      </c>
      <c r="AT605" t="s">
        <v>1073</v>
      </c>
      <c r="AV605" t="s">
        <v>1106</v>
      </c>
    </row>
    <row r="606" spans="1:48" x14ac:dyDescent="0.35">
      <c r="A606" t="s">
        <v>1065</v>
      </c>
      <c r="B606" t="s">
        <v>1075</v>
      </c>
      <c r="C606" s="1">
        <v>44346</v>
      </c>
      <c r="D606" s="1">
        <v>44701</v>
      </c>
      <c r="E606">
        <v>1</v>
      </c>
      <c r="F606" t="s">
        <v>1075</v>
      </c>
      <c r="H606" t="s">
        <v>1107</v>
      </c>
      <c r="I606" t="str">
        <f>("HB 725")</f>
        <v>HB 725</v>
      </c>
      <c r="J606" t="s">
        <v>1075</v>
      </c>
      <c r="L606" t="s">
        <v>1107</v>
      </c>
      <c r="M606" s="1">
        <v>44202</v>
      </c>
      <c r="N606" t="s">
        <v>1075</v>
      </c>
      <c r="P606" t="s">
        <v>1107</v>
      </c>
      <c r="Q606" t="str">
        <f t="shared" si="46"/>
        <v>Failed</v>
      </c>
      <c r="R606" t="s">
        <v>1075</v>
      </c>
      <c r="T606" t="s">
        <v>1107</v>
      </c>
      <c r="U606" s="1">
        <v>44346</v>
      </c>
      <c r="V606" t="s">
        <v>1075</v>
      </c>
      <c r="X606" t="s">
        <v>1107</v>
      </c>
      <c r="Y606">
        <v>1</v>
      </c>
      <c r="Z606" t="s">
        <v>1075</v>
      </c>
      <c r="AB606" t="s">
        <v>1107</v>
      </c>
      <c r="AC606"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606" t="s">
        <v>1075</v>
      </c>
      <c r="AF606" t="s">
        <v>1107</v>
      </c>
      <c r="AG606">
        <v>1</v>
      </c>
      <c r="AH606" t="s">
        <v>1075</v>
      </c>
      <c r="AJ606" t="s">
        <v>1107</v>
      </c>
      <c r="AK606"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L606" t="s">
        <v>1075</v>
      </c>
      <c r="AN606" t="s">
        <v>1107</v>
      </c>
      <c r="AO606">
        <v>1</v>
      </c>
      <c r="AP606" t="s">
        <v>1075</v>
      </c>
      <c r="AR606" t="s">
        <v>1107</v>
      </c>
      <c r="AS606"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T606" t="s">
        <v>1075</v>
      </c>
      <c r="AV606" t="s">
        <v>1107</v>
      </c>
    </row>
    <row r="607" spans="1:48" x14ac:dyDescent="0.35">
      <c r="A607" t="s">
        <v>1065</v>
      </c>
      <c r="B607" t="s">
        <v>1077</v>
      </c>
      <c r="C607" s="1">
        <v>44346</v>
      </c>
      <c r="D607" s="1">
        <v>44701</v>
      </c>
      <c r="E607">
        <v>1</v>
      </c>
      <c r="F607" t="s">
        <v>1077</v>
      </c>
      <c r="H607" t="s">
        <v>1108</v>
      </c>
      <c r="I607" t="str">
        <f>("HB 696")</f>
        <v>HB 696</v>
      </c>
      <c r="J607" t="s">
        <v>1077</v>
      </c>
      <c r="L607" t="s">
        <v>1108</v>
      </c>
      <c r="M607" s="1">
        <v>44202</v>
      </c>
      <c r="N607" t="s">
        <v>1077</v>
      </c>
      <c r="P607" t="s">
        <v>1108</v>
      </c>
      <c r="Q607" t="str">
        <f t="shared" si="46"/>
        <v>Failed</v>
      </c>
      <c r="R607" t="s">
        <v>1077</v>
      </c>
      <c r="T607" t="s">
        <v>1108</v>
      </c>
      <c r="U607" s="1">
        <v>44346</v>
      </c>
      <c r="V607" t="s">
        <v>1077</v>
      </c>
      <c r="X607" t="s">
        <v>1108</v>
      </c>
      <c r="Y607">
        <v>1</v>
      </c>
      <c r="Z607" t="s">
        <v>1077</v>
      </c>
      <c r="AB607" t="s">
        <v>1108</v>
      </c>
      <c r="AC607" t="str">
        <f>("Scope of emergency order is restricted")</f>
        <v>Scope of emergency order is restricted</v>
      </c>
      <c r="AD607" t="s">
        <v>1077</v>
      </c>
      <c r="AF607" t="s">
        <v>1108</v>
      </c>
      <c r="AG607">
        <v>1</v>
      </c>
      <c r="AH607" t="s">
        <v>1077</v>
      </c>
      <c r="AJ607" t="s">
        <v>1108</v>
      </c>
      <c r="AK607" t="str">
        <f>("Scope of emergency order is restricted")</f>
        <v>Scope of emergency order is restricted</v>
      </c>
      <c r="AL607" t="s">
        <v>1077</v>
      </c>
      <c r="AN607" t="s">
        <v>1108</v>
      </c>
      <c r="AO607">
        <v>1</v>
      </c>
      <c r="AP607" t="s">
        <v>1077</v>
      </c>
      <c r="AR607" t="s">
        <v>1108</v>
      </c>
      <c r="AS607" t="str">
        <f>("Scope of emergency order is restricted")</f>
        <v>Scope of emergency order is restricted</v>
      </c>
      <c r="AT607" t="s">
        <v>1077</v>
      </c>
      <c r="AV607" t="s">
        <v>1108</v>
      </c>
    </row>
    <row r="608" spans="1:48" x14ac:dyDescent="0.35">
      <c r="A608" t="s">
        <v>1065</v>
      </c>
      <c r="B608" t="s">
        <v>1079</v>
      </c>
      <c r="C608" s="1">
        <v>44346</v>
      </c>
      <c r="D608" s="1">
        <v>44701</v>
      </c>
      <c r="E608">
        <v>1</v>
      </c>
      <c r="F608" t="s">
        <v>1079</v>
      </c>
      <c r="H608" t="s">
        <v>1109</v>
      </c>
      <c r="I608" t="str">
        <f>("HB 602")</f>
        <v>HB 602</v>
      </c>
      <c r="J608" t="s">
        <v>1079</v>
      </c>
      <c r="L608" t="s">
        <v>1109</v>
      </c>
      <c r="M608" s="1">
        <v>44202</v>
      </c>
      <c r="N608" t="s">
        <v>1079</v>
      </c>
      <c r="P608" t="s">
        <v>1109</v>
      </c>
      <c r="Q608" t="str">
        <f t="shared" si="46"/>
        <v>Failed</v>
      </c>
      <c r="R608" t="s">
        <v>1079</v>
      </c>
      <c r="T608" t="s">
        <v>1109</v>
      </c>
      <c r="U608" s="1">
        <v>44346</v>
      </c>
      <c r="V608" t="s">
        <v>1079</v>
      </c>
      <c r="X608" t="s">
        <v>1109</v>
      </c>
      <c r="Y608">
        <v>1</v>
      </c>
      <c r="Z608" t="s">
        <v>1079</v>
      </c>
      <c r="AB608" t="s">
        <v>1109</v>
      </c>
      <c r="AC608"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608" t="s">
        <v>1079</v>
      </c>
      <c r="AF608" t="s">
        <v>1109</v>
      </c>
      <c r="AG608">
        <v>1</v>
      </c>
      <c r="AH608" t="s">
        <v>1079</v>
      </c>
      <c r="AJ608" t="s">
        <v>1109</v>
      </c>
      <c r="AK608"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L608" t="s">
        <v>1079</v>
      </c>
      <c r="AN608" t="s">
        <v>1109</v>
      </c>
      <c r="AO608">
        <v>1</v>
      </c>
      <c r="AP608" t="s">
        <v>1079</v>
      </c>
      <c r="AR608" t="s">
        <v>1109</v>
      </c>
      <c r="AS608"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T608" t="s">
        <v>1079</v>
      </c>
      <c r="AV608" t="s">
        <v>1109</v>
      </c>
    </row>
    <row r="609" spans="1:48" x14ac:dyDescent="0.35">
      <c r="A609" t="s">
        <v>1065</v>
      </c>
      <c r="B609" t="s">
        <v>1081</v>
      </c>
      <c r="C609" s="1">
        <v>44346</v>
      </c>
      <c r="D609" s="1">
        <v>44701</v>
      </c>
      <c r="E609">
        <v>1</v>
      </c>
      <c r="F609" t="s">
        <v>1081</v>
      </c>
      <c r="H609" t="s">
        <v>1110</v>
      </c>
      <c r="I609" t="str">
        <f>("HB 566")</f>
        <v>HB 566</v>
      </c>
      <c r="J609" t="s">
        <v>1081</v>
      </c>
      <c r="L609" t="s">
        <v>1110</v>
      </c>
      <c r="M609" s="1">
        <v>44202</v>
      </c>
      <c r="N609" t="s">
        <v>1081</v>
      </c>
      <c r="P609" t="s">
        <v>1110</v>
      </c>
      <c r="Q609" t="str">
        <f t="shared" si="46"/>
        <v>Failed</v>
      </c>
      <c r="R609" t="s">
        <v>1081</v>
      </c>
      <c r="T609" t="s">
        <v>1110</v>
      </c>
      <c r="U609" s="1">
        <v>44346</v>
      </c>
      <c r="V609" t="s">
        <v>1081</v>
      </c>
      <c r="X609" t="s">
        <v>1110</v>
      </c>
      <c r="Y609">
        <v>1</v>
      </c>
      <c r="Z609" t="s">
        <v>1081</v>
      </c>
      <c r="AB609" t="s">
        <v>1110</v>
      </c>
      <c r="AC609" t="str">
        <f>("Scope of emergency order is restricted")</f>
        <v>Scope of emergency order is restricted</v>
      </c>
      <c r="AD609" t="s">
        <v>1081</v>
      </c>
      <c r="AF609" t="s">
        <v>1110</v>
      </c>
      <c r="AG609">
        <v>1</v>
      </c>
      <c r="AH609" t="s">
        <v>1081</v>
      </c>
      <c r="AJ609" t="s">
        <v>1110</v>
      </c>
      <c r="AK609" t="str">
        <f>("Scope of emergency order is restricted")</f>
        <v>Scope of emergency order is restricted</v>
      </c>
      <c r="AL609" t="s">
        <v>1081</v>
      </c>
      <c r="AN609" t="s">
        <v>1110</v>
      </c>
      <c r="AO609">
        <v>1</v>
      </c>
      <c r="AP609" t="s">
        <v>1081</v>
      </c>
      <c r="AR609" t="s">
        <v>1110</v>
      </c>
      <c r="AS609" t="str">
        <f>("Scope of emergency order is restricted")</f>
        <v>Scope of emergency order is restricted</v>
      </c>
      <c r="AT609" t="s">
        <v>1081</v>
      </c>
      <c r="AV609" t="s">
        <v>1110</v>
      </c>
    </row>
    <row r="610" spans="1:48" x14ac:dyDescent="0.35">
      <c r="A610" t="s">
        <v>1065</v>
      </c>
      <c r="B610" t="s">
        <v>1083</v>
      </c>
      <c r="C610" s="1">
        <v>44346</v>
      </c>
      <c r="D610" s="1">
        <v>44701</v>
      </c>
      <c r="E610">
        <v>1</v>
      </c>
      <c r="F610" t="s">
        <v>1083</v>
      </c>
      <c r="H610" t="s">
        <v>1111</v>
      </c>
      <c r="I610" t="str">
        <f>("HB 308")</f>
        <v>HB 308</v>
      </c>
      <c r="J610" t="s">
        <v>1083</v>
      </c>
      <c r="L610" t="s">
        <v>1111</v>
      </c>
      <c r="M610" s="1">
        <v>44202</v>
      </c>
      <c r="N610" t="s">
        <v>1083</v>
      </c>
      <c r="P610" t="s">
        <v>1111</v>
      </c>
      <c r="Q610" t="str">
        <f t="shared" si="46"/>
        <v>Failed</v>
      </c>
      <c r="R610" t="s">
        <v>1083</v>
      </c>
      <c r="T610" t="s">
        <v>1111</v>
      </c>
      <c r="U610" s="1">
        <v>44346</v>
      </c>
      <c r="V610" t="s">
        <v>1083</v>
      </c>
      <c r="X610" t="s">
        <v>1111</v>
      </c>
      <c r="Y610">
        <v>1</v>
      </c>
      <c r="Z610" t="s">
        <v>1083</v>
      </c>
      <c r="AB610" t="s">
        <v>1111</v>
      </c>
      <c r="AC610" t="str">
        <f>("Scope of emergency order is restricted")</f>
        <v>Scope of emergency order is restricted</v>
      </c>
      <c r="AD610" t="s">
        <v>1083</v>
      </c>
      <c r="AF610" t="s">
        <v>1111</v>
      </c>
      <c r="AG610">
        <v>1</v>
      </c>
      <c r="AH610" t="s">
        <v>1083</v>
      </c>
      <c r="AJ610" t="s">
        <v>1111</v>
      </c>
      <c r="AK610" t="str">
        <f>("Scope of emergency order is restricted")</f>
        <v>Scope of emergency order is restricted</v>
      </c>
      <c r="AL610" t="s">
        <v>1083</v>
      </c>
      <c r="AN610" t="s">
        <v>1111</v>
      </c>
      <c r="AO610">
        <v>1</v>
      </c>
      <c r="AP610" t="s">
        <v>1083</v>
      </c>
      <c r="AR610" t="s">
        <v>1111</v>
      </c>
      <c r="AS610" t="str">
        <f>("Scope of emergency order is restricted")</f>
        <v>Scope of emergency order is restricted</v>
      </c>
      <c r="AT610" t="s">
        <v>1083</v>
      </c>
      <c r="AV610" t="s">
        <v>1111</v>
      </c>
    </row>
    <row r="611" spans="1:48" x14ac:dyDescent="0.35">
      <c r="A611" t="s">
        <v>1065</v>
      </c>
      <c r="B611" t="s">
        <v>1090</v>
      </c>
      <c r="C611" s="1">
        <v>44346</v>
      </c>
      <c r="D611" s="1">
        <v>44701</v>
      </c>
      <c r="E611">
        <v>1</v>
      </c>
      <c r="F611" t="s">
        <v>1090</v>
      </c>
      <c r="H611" t="s">
        <v>1112</v>
      </c>
      <c r="I611" t="str">
        <f>("HB 1087")</f>
        <v>HB 1087</v>
      </c>
      <c r="J611" t="s">
        <v>1090</v>
      </c>
      <c r="L611" t="s">
        <v>1112</v>
      </c>
      <c r="M611" s="1">
        <v>44236</v>
      </c>
      <c r="N611" t="s">
        <v>1090</v>
      </c>
      <c r="P611" t="s">
        <v>1112</v>
      </c>
      <c r="Q611" t="str">
        <f t="shared" si="46"/>
        <v>Failed</v>
      </c>
      <c r="R611" t="s">
        <v>1090</v>
      </c>
      <c r="T611" t="s">
        <v>1112</v>
      </c>
      <c r="U611" s="1">
        <v>44346</v>
      </c>
      <c r="V611" t="s">
        <v>1090</v>
      </c>
      <c r="X611" t="s">
        <v>1112</v>
      </c>
      <c r="Y611">
        <v>1</v>
      </c>
      <c r="Z611" t="s">
        <v>1090</v>
      </c>
      <c r="AB611" t="s">
        <v>1112</v>
      </c>
      <c r="AC611" t="str">
        <f>("Scope of emergency order is restricted")</f>
        <v>Scope of emergency order is restricted</v>
      </c>
      <c r="AD611" t="s">
        <v>1090</v>
      </c>
      <c r="AF611" t="s">
        <v>1112</v>
      </c>
      <c r="AG611">
        <v>1</v>
      </c>
      <c r="AH611" t="s">
        <v>1090</v>
      </c>
      <c r="AJ611" t="s">
        <v>1112</v>
      </c>
      <c r="AK611" t="str">
        <f>("Scope of emergency order is restricted")</f>
        <v>Scope of emergency order is restricted</v>
      </c>
      <c r="AL611" t="s">
        <v>1090</v>
      </c>
      <c r="AN611" t="s">
        <v>1112</v>
      </c>
      <c r="AO611">
        <v>1</v>
      </c>
      <c r="AP611" t="s">
        <v>1090</v>
      </c>
      <c r="AR611" t="s">
        <v>1112</v>
      </c>
      <c r="AS611" t="str">
        <f>("Scope of emergency order is restricted")</f>
        <v>Scope of emergency order is restricted</v>
      </c>
      <c r="AT611" t="s">
        <v>1090</v>
      </c>
      <c r="AV611" t="s">
        <v>1112</v>
      </c>
    </row>
    <row r="612" spans="1:48" x14ac:dyDescent="0.35">
      <c r="A612" t="s">
        <v>1065</v>
      </c>
      <c r="B612" t="s">
        <v>1092</v>
      </c>
      <c r="C612" s="1">
        <v>44346</v>
      </c>
      <c r="D612" s="1">
        <v>44701</v>
      </c>
      <c r="E612">
        <v>1</v>
      </c>
      <c r="F612" t="s">
        <v>1092</v>
      </c>
      <c r="H612" t="s">
        <v>1113</v>
      </c>
      <c r="I612" t="str">
        <f>("SB 502")</f>
        <v>SB 502</v>
      </c>
      <c r="J612" t="s">
        <v>1092</v>
      </c>
      <c r="L612" t="s">
        <v>1113</v>
      </c>
      <c r="M612" s="1">
        <v>44238</v>
      </c>
      <c r="N612" t="s">
        <v>1092</v>
      </c>
      <c r="P612" t="s">
        <v>1113</v>
      </c>
      <c r="Q612" t="str">
        <f t="shared" si="46"/>
        <v>Failed</v>
      </c>
      <c r="R612" t="s">
        <v>1092</v>
      </c>
      <c r="T612" t="s">
        <v>1113</v>
      </c>
      <c r="U612" s="1">
        <v>44345</v>
      </c>
      <c r="V612" t="s">
        <v>1092</v>
      </c>
      <c r="X612" t="s">
        <v>1113</v>
      </c>
      <c r="Y612">
        <v>1</v>
      </c>
      <c r="Z612" t="s">
        <v>1092</v>
      </c>
      <c r="AB612" t="s">
        <v>1113</v>
      </c>
      <c r="AC612" t="str">
        <f>("Duration of emergency order is limited, Scope of emergency order is restricted, Termination by legislature")</f>
        <v>Duration of emergency order is limited, Scope of emergency order is restricted, Termination by legislature</v>
      </c>
      <c r="AD612" t="s">
        <v>1092</v>
      </c>
      <c r="AF612" t="s">
        <v>1113</v>
      </c>
      <c r="AG612">
        <v>0</v>
      </c>
      <c r="AO612">
        <v>0</v>
      </c>
    </row>
    <row r="613" spans="1:48" x14ac:dyDescent="0.35">
      <c r="A613" t="s">
        <v>1065</v>
      </c>
      <c r="B613" t="s">
        <v>1094</v>
      </c>
      <c r="C613" s="1">
        <v>44346</v>
      </c>
      <c r="D613" s="1">
        <v>44701</v>
      </c>
      <c r="E613">
        <v>1</v>
      </c>
      <c r="F613" t="s">
        <v>1094</v>
      </c>
      <c r="H613" t="s">
        <v>1114</v>
      </c>
      <c r="I613" t="str">
        <f>("HB 1144")</f>
        <v>HB 1144</v>
      </c>
      <c r="J613" t="s">
        <v>1094</v>
      </c>
      <c r="L613" t="s">
        <v>1114</v>
      </c>
      <c r="M613" s="1">
        <v>44244</v>
      </c>
      <c r="N613" t="s">
        <v>1094</v>
      </c>
      <c r="P613" t="s">
        <v>1114</v>
      </c>
      <c r="Q613" t="str">
        <f t="shared" si="46"/>
        <v>Failed</v>
      </c>
      <c r="R613" t="s">
        <v>1094</v>
      </c>
      <c r="T613" t="s">
        <v>1114</v>
      </c>
      <c r="U613" s="1">
        <v>44346</v>
      </c>
      <c r="V613" t="s">
        <v>1094</v>
      </c>
      <c r="X613" t="s">
        <v>1114</v>
      </c>
      <c r="Y613">
        <v>1</v>
      </c>
      <c r="Z613" t="s">
        <v>1094</v>
      </c>
      <c r="AB613" t="s">
        <v>1114</v>
      </c>
      <c r="AC613" t="str">
        <f>("Scope of emergency order is restricted")</f>
        <v>Scope of emergency order is restricted</v>
      </c>
      <c r="AD613" t="s">
        <v>1094</v>
      </c>
      <c r="AF613" t="s">
        <v>1114</v>
      </c>
      <c r="AG613">
        <v>1</v>
      </c>
      <c r="AH613" t="s">
        <v>1094</v>
      </c>
      <c r="AJ613" t="s">
        <v>1114</v>
      </c>
      <c r="AK613" t="str">
        <f>("Scope of emergency order is restricted")</f>
        <v>Scope of emergency order is restricted</v>
      </c>
      <c r="AL613" t="s">
        <v>1094</v>
      </c>
      <c r="AN613" t="s">
        <v>1114</v>
      </c>
      <c r="AO613">
        <v>1</v>
      </c>
      <c r="AP613" t="s">
        <v>1094</v>
      </c>
      <c r="AR613" t="s">
        <v>1114</v>
      </c>
      <c r="AS613" t="str">
        <f>("Scope of emergency order is restricted")</f>
        <v>Scope of emergency order is restricted</v>
      </c>
      <c r="AT613" t="s">
        <v>1094</v>
      </c>
      <c r="AV613" t="s">
        <v>1114</v>
      </c>
    </row>
    <row r="614" spans="1:48" x14ac:dyDescent="0.35">
      <c r="A614" t="s">
        <v>1065</v>
      </c>
      <c r="B614" t="s">
        <v>1085</v>
      </c>
      <c r="C614" s="1">
        <v>44346</v>
      </c>
      <c r="D614" s="1">
        <v>44701</v>
      </c>
      <c r="E614">
        <v>1</v>
      </c>
      <c r="F614" t="s">
        <v>1085</v>
      </c>
      <c r="H614" t="s">
        <v>1115</v>
      </c>
      <c r="I614" t="str">
        <f>("SB 67")</f>
        <v>SB 67</v>
      </c>
      <c r="J614" t="s">
        <v>1085</v>
      </c>
      <c r="L614" t="s">
        <v>1115</v>
      </c>
      <c r="M614" s="1">
        <v>44202</v>
      </c>
      <c r="N614" t="s">
        <v>1085</v>
      </c>
      <c r="P614" t="s">
        <v>1115</v>
      </c>
      <c r="Q614" t="str">
        <f t="shared" si="46"/>
        <v>Failed</v>
      </c>
      <c r="R614" t="s">
        <v>1085</v>
      </c>
      <c r="T614" t="s">
        <v>1115</v>
      </c>
      <c r="U614" s="1">
        <v>44346</v>
      </c>
      <c r="V614" t="s">
        <v>1085</v>
      </c>
      <c r="X614" t="s">
        <v>1115</v>
      </c>
      <c r="Y614">
        <v>1</v>
      </c>
      <c r="Z614" t="s">
        <v>1085</v>
      </c>
      <c r="AB614" t="s">
        <v>1115</v>
      </c>
      <c r="AC614" t="str">
        <f>("Scope of emergency order is restricted")</f>
        <v>Scope of emergency order is restricted</v>
      </c>
      <c r="AD614" t="s">
        <v>1085</v>
      </c>
      <c r="AF614" t="s">
        <v>1115</v>
      </c>
      <c r="AG614">
        <v>1</v>
      </c>
      <c r="AH614" t="s">
        <v>1085</v>
      </c>
      <c r="AJ614" t="s">
        <v>1115</v>
      </c>
      <c r="AK614" t="str">
        <f>("Scope of emergency order is restricted")</f>
        <v>Scope of emergency order is restricted</v>
      </c>
      <c r="AL614" t="s">
        <v>1085</v>
      </c>
      <c r="AN614" t="s">
        <v>1115</v>
      </c>
      <c r="AO614">
        <v>1</v>
      </c>
      <c r="AP614" t="s">
        <v>1085</v>
      </c>
      <c r="AR614" t="s">
        <v>1115</v>
      </c>
      <c r="AS614" t="str">
        <f>("Scope of emergency order is restricted")</f>
        <v>Scope of emergency order is restricted</v>
      </c>
      <c r="AT614" t="s">
        <v>1085</v>
      </c>
      <c r="AV614" t="s">
        <v>1115</v>
      </c>
    </row>
    <row r="615" spans="1:48" x14ac:dyDescent="0.35">
      <c r="A615" t="s">
        <v>1065</v>
      </c>
      <c r="B615" t="s">
        <v>1096</v>
      </c>
      <c r="C615" s="1">
        <v>44346</v>
      </c>
      <c r="D615" s="1">
        <v>44701</v>
      </c>
      <c r="E615">
        <v>1</v>
      </c>
      <c r="F615" t="s">
        <v>1096</v>
      </c>
      <c r="H615" t="s">
        <v>1116</v>
      </c>
      <c r="I615" t="str">
        <f>("HB 1145")</f>
        <v>HB 1145</v>
      </c>
      <c r="J615" t="s">
        <v>1096</v>
      </c>
      <c r="L615" t="s">
        <v>1116</v>
      </c>
      <c r="M615" s="1">
        <v>44244</v>
      </c>
      <c r="N615" t="s">
        <v>1096</v>
      </c>
      <c r="P615" t="s">
        <v>1116</v>
      </c>
      <c r="Q615" t="str">
        <f t="shared" si="46"/>
        <v>Failed</v>
      </c>
      <c r="R615" t="s">
        <v>1096</v>
      </c>
      <c r="T615" t="s">
        <v>1116</v>
      </c>
      <c r="U615" s="1">
        <v>44346</v>
      </c>
      <c r="V615" t="s">
        <v>1096</v>
      </c>
      <c r="X615" t="s">
        <v>1116</v>
      </c>
      <c r="Y615">
        <v>1</v>
      </c>
      <c r="Z615" t="s">
        <v>1096</v>
      </c>
      <c r="AB615" t="s">
        <v>1116</v>
      </c>
      <c r="AC615" t="str">
        <f>("Scope of emergency order is restricted")</f>
        <v>Scope of emergency order is restricted</v>
      </c>
      <c r="AD615" t="s">
        <v>1096</v>
      </c>
      <c r="AF615" t="s">
        <v>1116</v>
      </c>
      <c r="AG615">
        <v>1</v>
      </c>
      <c r="AH615" t="s">
        <v>1096</v>
      </c>
      <c r="AJ615" t="s">
        <v>1116</v>
      </c>
      <c r="AK615" t="str">
        <f>("Scope of emergency order is restricted")</f>
        <v>Scope of emergency order is restricted</v>
      </c>
      <c r="AL615" t="s">
        <v>1096</v>
      </c>
      <c r="AN615" t="s">
        <v>1116</v>
      </c>
      <c r="AO615">
        <v>1</v>
      </c>
      <c r="AP615" t="s">
        <v>1096</v>
      </c>
      <c r="AR615" t="s">
        <v>1116</v>
      </c>
      <c r="AS615" t="str">
        <f>("Scope of emergency order is restricted")</f>
        <v>Scope of emergency order is restricted</v>
      </c>
      <c r="AT615" t="s">
        <v>1096</v>
      </c>
      <c r="AV615" t="s">
        <v>1116</v>
      </c>
    </row>
    <row r="616" spans="1:48" x14ac:dyDescent="0.35">
      <c r="A616" t="s">
        <v>1065</v>
      </c>
      <c r="B616" t="s">
        <v>1117</v>
      </c>
      <c r="C616" s="1">
        <v>44372</v>
      </c>
      <c r="D616" s="1">
        <v>44376</v>
      </c>
      <c r="E616">
        <v>1</v>
      </c>
      <c r="F616" t="s">
        <v>84</v>
      </c>
      <c r="H616" t="s">
        <v>1118</v>
      </c>
      <c r="I616" t="str">
        <f>("SB 7 ")</f>
        <v xml:space="preserve">SB 7 </v>
      </c>
      <c r="J616" t="s">
        <v>84</v>
      </c>
      <c r="L616" t="s">
        <v>1118</v>
      </c>
      <c r="M616" s="1">
        <v>44372</v>
      </c>
      <c r="N616" t="s">
        <v>84</v>
      </c>
      <c r="P616" t="s">
        <v>1118</v>
      </c>
      <c r="Q616" t="str">
        <f>("Introduced")</f>
        <v>Introduced</v>
      </c>
      <c r="R616" t="s">
        <v>84</v>
      </c>
      <c r="T616" t="s">
        <v>1118</v>
      </c>
      <c r="U616" s="1">
        <v>44372</v>
      </c>
      <c r="V616" t="s">
        <v>84</v>
      </c>
      <c r="X616" t="s">
        <v>1118</v>
      </c>
      <c r="Y616">
        <v>1</v>
      </c>
      <c r="Z616" t="s">
        <v>84</v>
      </c>
      <c r="AB616" t="s">
        <v>1118</v>
      </c>
      <c r="AC616" t="str">
        <f>("Duration of emergency order is limited, Scope of emergency order is restricted, Termination by legislature")</f>
        <v>Duration of emergency order is limited, Scope of emergency order is restricted, Termination by legislature</v>
      </c>
      <c r="AD616" t="s">
        <v>84</v>
      </c>
      <c r="AF616" t="s">
        <v>1118</v>
      </c>
      <c r="AG616">
        <v>0</v>
      </c>
      <c r="AO616">
        <v>0</v>
      </c>
    </row>
    <row r="617" spans="1:48" x14ac:dyDescent="0.35">
      <c r="A617" t="s">
        <v>1065</v>
      </c>
      <c r="B617" t="s">
        <v>1087</v>
      </c>
      <c r="C617" s="1">
        <v>44377</v>
      </c>
      <c r="D617" s="1">
        <v>44701</v>
      </c>
      <c r="E617">
        <v>1</v>
      </c>
      <c r="F617" t="s">
        <v>1088</v>
      </c>
      <c r="H617" t="s">
        <v>1119</v>
      </c>
      <c r="I617" t="str">
        <f>("HB 3 ")</f>
        <v xml:space="preserve">HB 3 </v>
      </c>
      <c r="J617" t="s">
        <v>1088</v>
      </c>
      <c r="L617" t="s">
        <v>1119</v>
      </c>
      <c r="M617" s="1">
        <v>44224</v>
      </c>
      <c r="N617" t="s">
        <v>1088</v>
      </c>
      <c r="P617" t="s">
        <v>1119</v>
      </c>
      <c r="Q617" t="str">
        <f>("Failed")</f>
        <v>Failed</v>
      </c>
      <c r="R617" t="s">
        <v>1088</v>
      </c>
      <c r="T617" t="s">
        <v>1119</v>
      </c>
      <c r="U617" s="1">
        <v>44377</v>
      </c>
      <c r="V617" t="s">
        <v>1088</v>
      </c>
      <c r="X617" t="s">
        <v>1119</v>
      </c>
      <c r="Y617">
        <v>1</v>
      </c>
      <c r="Z617" t="s">
        <v>1088</v>
      </c>
      <c r="AB617" t="s">
        <v>1119</v>
      </c>
      <c r="AC617" t="str">
        <f>("Scope of emergency order is restricted")</f>
        <v>Scope of emergency order is restricted</v>
      </c>
      <c r="AD617" t="s">
        <v>1088</v>
      </c>
      <c r="AF617" t="s">
        <v>1119</v>
      </c>
      <c r="AG617">
        <v>1</v>
      </c>
      <c r="AH617" t="s">
        <v>1088</v>
      </c>
      <c r="AJ617" t="s">
        <v>1119</v>
      </c>
      <c r="AK617" t="str">
        <f>("Scope of emergency order is restricted")</f>
        <v>Scope of emergency order is restricted</v>
      </c>
      <c r="AL617" t="s">
        <v>1088</v>
      </c>
      <c r="AN617" t="s">
        <v>1119</v>
      </c>
      <c r="AO617">
        <v>1</v>
      </c>
      <c r="AP617" t="s">
        <v>1088</v>
      </c>
      <c r="AR617" t="s">
        <v>1119</v>
      </c>
      <c r="AS617" t="str">
        <f>("Scope of emergency order is restricted")</f>
        <v>Scope of emergency order is restricted</v>
      </c>
      <c r="AT617" t="s">
        <v>1088</v>
      </c>
      <c r="AV617" t="s">
        <v>1119</v>
      </c>
    </row>
    <row r="618" spans="1:48" x14ac:dyDescent="0.35">
      <c r="A618" t="s">
        <v>1065</v>
      </c>
      <c r="B618" t="s">
        <v>1117</v>
      </c>
      <c r="C618" s="1">
        <v>44377</v>
      </c>
      <c r="D618" s="1">
        <v>44701</v>
      </c>
      <c r="E618">
        <v>1</v>
      </c>
      <c r="F618" t="s">
        <v>84</v>
      </c>
      <c r="H618" t="s">
        <v>1120</v>
      </c>
      <c r="I618" t="str">
        <f>("SB 7 ")</f>
        <v xml:space="preserve">SB 7 </v>
      </c>
      <c r="J618" t="s">
        <v>84</v>
      </c>
      <c r="L618" t="s">
        <v>1120</v>
      </c>
      <c r="M618" s="1">
        <v>44372</v>
      </c>
      <c r="N618" t="s">
        <v>84</v>
      </c>
      <c r="P618" t="s">
        <v>1120</v>
      </c>
      <c r="Q618" t="str">
        <f>("Failed")</f>
        <v>Failed</v>
      </c>
      <c r="R618" t="s">
        <v>84</v>
      </c>
      <c r="T618" t="s">
        <v>1120</v>
      </c>
      <c r="U618" s="1">
        <v>44377</v>
      </c>
      <c r="V618" t="s">
        <v>84</v>
      </c>
      <c r="X618" t="s">
        <v>1120</v>
      </c>
      <c r="Y618">
        <v>1</v>
      </c>
      <c r="Z618" t="s">
        <v>84</v>
      </c>
      <c r="AB618" t="s">
        <v>1120</v>
      </c>
      <c r="AC618" t="str">
        <f>("Duration of emergency order is limited, Scope of emergency order is restricted, Termination by legislature")</f>
        <v>Duration of emergency order is limited, Scope of emergency order is restricted, Termination by legislature</v>
      </c>
      <c r="AD618" t="s">
        <v>84</v>
      </c>
      <c r="AF618" t="s">
        <v>1120</v>
      </c>
      <c r="AG618">
        <v>0</v>
      </c>
      <c r="AO618">
        <v>0</v>
      </c>
    </row>
    <row r="619" spans="1:48" x14ac:dyDescent="0.35">
      <c r="A619" t="s">
        <v>1065</v>
      </c>
      <c r="B619" t="s">
        <v>1121</v>
      </c>
      <c r="C619" s="1">
        <v>44566</v>
      </c>
      <c r="D619" s="1">
        <v>44693</v>
      </c>
      <c r="E619">
        <v>1</v>
      </c>
      <c r="F619" t="s">
        <v>1121</v>
      </c>
      <c r="H619" t="s">
        <v>1122</v>
      </c>
      <c r="I619" t="str">
        <f>("SB 844")</f>
        <v>SB 844</v>
      </c>
      <c r="J619" t="s">
        <v>1121</v>
      </c>
      <c r="L619" t="s">
        <v>1122</v>
      </c>
      <c r="M619" s="1">
        <v>44566</v>
      </c>
      <c r="N619" t="s">
        <v>1121</v>
      </c>
      <c r="P619" t="s">
        <v>1122</v>
      </c>
      <c r="Q619" t="str">
        <f t="shared" ref="Q619:Q624" si="47">("Introduced")</f>
        <v>Introduced</v>
      </c>
      <c r="R619" t="s">
        <v>1121</v>
      </c>
      <c r="T619" t="s">
        <v>1122</v>
      </c>
      <c r="U619" s="1">
        <v>44581</v>
      </c>
      <c r="V619" t="s">
        <v>1121</v>
      </c>
      <c r="X619" t="s">
        <v>1122</v>
      </c>
      <c r="Y619">
        <v>1</v>
      </c>
      <c r="Z619" t="s">
        <v>1121</v>
      </c>
      <c r="AB619" t="s">
        <v>1122</v>
      </c>
      <c r="AC619" t="str">
        <f>("Duration of emergency order is limited, Scope of emergency order is restricted, Termination by legislature")</f>
        <v>Duration of emergency order is limited, Scope of emergency order is restricted, Termination by legislature</v>
      </c>
      <c r="AD619" t="s">
        <v>1121</v>
      </c>
      <c r="AF619" t="s">
        <v>1122</v>
      </c>
      <c r="AG619">
        <v>0</v>
      </c>
      <c r="AO619">
        <v>0</v>
      </c>
    </row>
    <row r="620" spans="1:48" x14ac:dyDescent="0.35">
      <c r="A620" t="s">
        <v>1065</v>
      </c>
      <c r="B620" t="s">
        <v>1123</v>
      </c>
      <c r="C620" s="1">
        <v>44566</v>
      </c>
      <c r="D620" s="1">
        <v>44693</v>
      </c>
      <c r="E620">
        <v>1</v>
      </c>
      <c r="F620" t="s">
        <v>1123</v>
      </c>
      <c r="H620" t="s">
        <v>1124</v>
      </c>
      <c r="I620" t="str">
        <f>("HB 1690")</f>
        <v>HB 1690</v>
      </c>
      <c r="J620" t="s">
        <v>1123</v>
      </c>
      <c r="L620" t="s">
        <v>1124</v>
      </c>
      <c r="M620" s="1">
        <v>44566</v>
      </c>
      <c r="N620" t="s">
        <v>1123</v>
      </c>
      <c r="P620" t="s">
        <v>1124</v>
      </c>
      <c r="Q620" t="str">
        <f t="shared" si="47"/>
        <v>Introduced</v>
      </c>
      <c r="R620" t="s">
        <v>1123</v>
      </c>
      <c r="T620" t="s">
        <v>1124</v>
      </c>
      <c r="U620" s="1">
        <v>44566</v>
      </c>
      <c r="V620" t="s">
        <v>1123</v>
      </c>
      <c r="X620" t="s">
        <v>1124</v>
      </c>
      <c r="Y620">
        <v>1</v>
      </c>
      <c r="Z620" t="s">
        <v>1123</v>
      </c>
      <c r="AB620" t="s">
        <v>1124</v>
      </c>
      <c r="AC620" t="str">
        <f>("Scope of emergency order is restricted")</f>
        <v>Scope of emergency order is restricted</v>
      </c>
      <c r="AD620" t="s">
        <v>1123</v>
      </c>
      <c r="AF620" t="s">
        <v>1124</v>
      </c>
      <c r="AG620">
        <v>1</v>
      </c>
      <c r="AH620" t="s">
        <v>1123</v>
      </c>
      <c r="AJ620" t="s">
        <v>1124</v>
      </c>
      <c r="AK620" t="str">
        <f>("Scope of emergency order is restricted")</f>
        <v>Scope of emergency order is restricted</v>
      </c>
      <c r="AL620" t="s">
        <v>1123</v>
      </c>
      <c r="AN620" t="s">
        <v>1124</v>
      </c>
      <c r="AO620">
        <v>1</v>
      </c>
      <c r="AP620" t="s">
        <v>1123</v>
      </c>
      <c r="AR620" t="s">
        <v>1124</v>
      </c>
      <c r="AS620" t="str">
        <f>("Scope of emergency order is restricted")</f>
        <v>Scope of emergency order is restricted</v>
      </c>
      <c r="AT620" t="s">
        <v>1123</v>
      </c>
      <c r="AV620" t="s">
        <v>1124</v>
      </c>
    </row>
    <row r="621" spans="1:48" x14ac:dyDescent="0.35">
      <c r="A621" t="s">
        <v>1065</v>
      </c>
      <c r="B621" t="s">
        <v>1125</v>
      </c>
      <c r="C621" s="1">
        <v>44566</v>
      </c>
      <c r="D621" s="1">
        <v>44693</v>
      </c>
      <c r="E621">
        <v>1</v>
      </c>
      <c r="F621" t="s">
        <v>1125</v>
      </c>
      <c r="H621" t="s">
        <v>1126</v>
      </c>
      <c r="I621" t="str">
        <f>("HB 1635")</f>
        <v>HB 1635</v>
      </c>
      <c r="J621" t="s">
        <v>1125</v>
      </c>
      <c r="L621" t="s">
        <v>1126</v>
      </c>
      <c r="M621" s="1">
        <v>44915</v>
      </c>
      <c r="N621" t="s">
        <v>1125</v>
      </c>
      <c r="P621" t="s">
        <v>1126</v>
      </c>
      <c r="Q621" t="str">
        <f t="shared" si="47"/>
        <v>Introduced</v>
      </c>
      <c r="R621" t="s">
        <v>1125</v>
      </c>
      <c r="T621" t="s">
        <v>1126</v>
      </c>
      <c r="U621" s="1">
        <v>44566</v>
      </c>
      <c r="V621" t="s">
        <v>1125</v>
      </c>
      <c r="X621" t="s">
        <v>1126</v>
      </c>
      <c r="Y621">
        <v>1</v>
      </c>
      <c r="Z621" t="s">
        <v>1125</v>
      </c>
      <c r="AB621" t="s">
        <v>1126</v>
      </c>
      <c r="AC621" t="str">
        <f>("Scope of emergency order is restricted")</f>
        <v>Scope of emergency order is restricted</v>
      </c>
      <c r="AD621" t="s">
        <v>1125</v>
      </c>
      <c r="AF621" t="s">
        <v>1126</v>
      </c>
      <c r="AG621">
        <v>1</v>
      </c>
      <c r="AH621" t="s">
        <v>1125</v>
      </c>
      <c r="AJ621" t="s">
        <v>1126</v>
      </c>
      <c r="AK621" t="str">
        <f>("Scope of emergency order is restricted")</f>
        <v>Scope of emergency order is restricted</v>
      </c>
      <c r="AL621" t="s">
        <v>1125</v>
      </c>
      <c r="AN621" t="s">
        <v>1126</v>
      </c>
      <c r="AO621">
        <v>1</v>
      </c>
      <c r="AP621" t="s">
        <v>1125</v>
      </c>
      <c r="AR621" t="s">
        <v>1126</v>
      </c>
      <c r="AS621" t="str">
        <f>("Scope of emergency order is restricted")</f>
        <v>Scope of emergency order is restricted</v>
      </c>
      <c r="AT621" t="s">
        <v>1125</v>
      </c>
      <c r="AV621" t="s">
        <v>1126</v>
      </c>
    </row>
    <row r="622" spans="1:48" x14ac:dyDescent="0.35">
      <c r="A622" t="s">
        <v>1065</v>
      </c>
      <c r="B622" t="s">
        <v>1127</v>
      </c>
      <c r="C622" s="1">
        <v>44600</v>
      </c>
      <c r="D622" s="1">
        <v>44693</v>
      </c>
      <c r="E622">
        <v>1</v>
      </c>
      <c r="F622" t="s">
        <v>1127</v>
      </c>
      <c r="H622" t="s">
        <v>1128</v>
      </c>
      <c r="I622" t="str">
        <f>("HB 2656")</f>
        <v>HB 2656</v>
      </c>
      <c r="J622" t="s">
        <v>1127</v>
      </c>
      <c r="L622" t="s">
        <v>1128</v>
      </c>
      <c r="M622" s="1">
        <v>44600</v>
      </c>
      <c r="N622" t="s">
        <v>1127</v>
      </c>
      <c r="P622" t="s">
        <v>1128</v>
      </c>
      <c r="Q622" t="str">
        <f t="shared" si="47"/>
        <v>Introduced</v>
      </c>
      <c r="R622" t="s">
        <v>1127</v>
      </c>
      <c r="T622" t="s">
        <v>1128</v>
      </c>
      <c r="U622" s="1">
        <v>44600</v>
      </c>
      <c r="V622" t="s">
        <v>1127</v>
      </c>
      <c r="X622" t="s">
        <v>1128</v>
      </c>
      <c r="Y622">
        <v>1</v>
      </c>
      <c r="Z622" t="s">
        <v>1127</v>
      </c>
      <c r="AB622" t="s">
        <v>1128</v>
      </c>
      <c r="AC622" t="str">
        <f>("Duration of emergency order is limited, Scope of emergency order is restricted, Termination by legislature")</f>
        <v>Duration of emergency order is limited, Scope of emergency order is restricted, Termination by legislature</v>
      </c>
      <c r="AD622" t="s">
        <v>1127</v>
      </c>
      <c r="AF622" t="s">
        <v>1128</v>
      </c>
      <c r="AG622">
        <v>1</v>
      </c>
      <c r="AH622" t="s">
        <v>1127</v>
      </c>
      <c r="AJ622" t="s">
        <v>1128</v>
      </c>
      <c r="AK622" t="str">
        <f>("Duration of emergency order is limited, Scope of emergency order is restricted, Termination by legislature")</f>
        <v>Duration of emergency order is limited, Scope of emergency order is restricted, Termination by legislature</v>
      </c>
      <c r="AL622" t="s">
        <v>1127</v>
      </c>
      <c r="AN622" t="s">
        <v>1128</v>
      </c>
      <c r="AO622">
        <v>1</v>
      </c>
      <c r="AP622" t="s">
        <v>1127</v>
      </c>
      <c r="AR622" t="s">
        <v>1128</v>
      </c>
      <c r="AS622" t="str">
        <f>("Duration of emergency order is limited, Scope of emergency order is restricted, Termination by legislature")</f>
        <v>Duration of emergency order is limited, Scope of emergency order is restricted, Termination by legislature</v>
      </c>
      <c r="AT622" t="s">
        <v>1127</v>
      </c>
      <c r="AV622" t="s">
        <v>1128</v>
      </c>
    </row>
    <row r="623" spans="1:48" x14ac:dyDescent="0.35">
      <c r="A623" t="s">
        <v>1065</v>
      </c>
      <c r="B623" t="s">
        <v>1129</v>
      </c>
      <c r="C623" s="1">
        <v>44620</v>
      </c>
      <c r="D623" s="1">
        <v>44693</v>
      </c>
      <c r="E623">
        <v>1</v>
      </c>
      <c r="F623" t="s">
        <v>1130</v>
      </c>
      <c r="H623" t="s">
        <v>1131</v>
      </c>
      <c r="I623" t="str">
        <f>("SB 1203")</f>
        <v>SB 1203</v>
      </c>
      <c r="J623" t="s">
        <v>1130</v>
      </c>
      <c r="L623" t="s">
        <v>1131</v>
      </c>
      <c r="M623" s="1">
        <v>44620</v>
      </c>
      <c r="N623" t="s">
        <v>1130</v>
      </c>
      <c r="P623" t="s">
        <v>1131</v>
      </c>
      <c r="Q623" t="str">
        <f t="shared" si="47"/>
        <v>Introduced</v>
      </c>
      <c r="R623" t="s">
        <v>1130</v>
      </c>
      <c r="T623" t="s">
        <v>1131</v>
      </c>
      <c r="U623" s="1">
        <v>44620</v>
      </c>
      <c r="V623" t="s">
        <v>1130</v>
      </c>
      <c r="X623" t="s">
        <v>1131</v>
      </c>
      <c r="Y623">
        <v>0</v>
      </c>
      <c r="AG623">
        <v>0</v>
      </c>
      <c r="AO623">
        <v>1</v>
      </c>
      <c r="AP623" t="s">
        <v>1130</v>
      </c>
      <c r="AR623" t="s">
        <v>1131</v>
      </c>
      <c r="AS623" t="str">
        <f>("Duration of emergency order is limited, Scope of emergency order is restricted, Termination by another entity")</f>
        <v>Duration of emergency order is limited, Scope of emergency order is restricted, Termination by another entity</v>
      </c>
      <c r="AT623" t="s">
        <v>1130</v>
      </c>
      <c r="AV623" t="s">
        <v>1131</v>
      </c>
    </row>
    <row r="624" spans="1:48" x14ac:dyDescent="0.35">
      <c r="A624" t="s">
        <v>1065</v>
      </c>
      <c r="B624" t="s">
        <v>1132</v>
      </c>
      <c r="C624" s="1">
        <v>44620</v>
      </c>
      <c r="D624" s="1">
        <v>44693</v>
      </c>
      <c r="E624">
        <v>1</v>
      </c>
      <c r="F624" t="s">
        <v>1132</v>
      </c>
      <c r="H624" t="s">
        <v>1133</v>
      </c>
      <c r="I624" t="str">
        <f>("SB 1207")</f>
        <v>SB 1207</v>
      </c>
      <c r="J624" t="s">
        <v>1132</v>
      </c>
      <c r="L624" t="s">
        <v>1133</v>
      </c>
      <c r="M624" s="1">
        <v>44620</v>
      </c>
      <c r="N624" t="s">
        <v>1132</v>
      </c>
      <c r="P624" t="s">
        <v>1133</v>
      </c>
      <c r="Q624" t="str">
        <f t="shared" si="47"/>
        <v>Introduced</v>
      </c>
      <c r="R624" t="s">
        <v>1132</v>
      </c>
      <c r="T624" t="s">
        <v>1133</v>
      </c>
      <c r="U624" s="1">
        <v>44620</v>
      </c>
      <c r="V624" t="s">
        <v>1132</v>
      </c>
      <c r="X624" t="s">
        <v>1133</v>
      </c>
      <c r="Y624">
        <v>0</v>
      </c>
      <c r="AG624">
        <v>0</v>
      </c>
      <c r="AO624">
        <v>1</v>
      </c>
      <c r="AP624" t="s">
        <v>1132</v>
      </c>
      <c r="AR624" t="s">
        <v>1133</v>
      </c>
      <c r="AS624" t="str">
        <f>("Duration of emergency order is limited, Scope of emergency order is restricted, Termination by legislature")</f>
        <v>Duration of emergency order is limited, Scope of emergency order is restricted, Termination by legislature</v>
      </c>
      <c r="AT624" t="s">
        <v>1132</v>
      </c>
      <c r="AV624" t="s">
        <v>1133</v>
      </c>
    </row>
    <row r="625" spans="1:48" x14ac:dyDescent="0.35">
      <c r="A625" t="s">
        <v>1065</v>
      </c>
      <c r="B625" t="s">
        <v>1121</v>
      </c>
      <c r="C625" s="1">
        <v>44694</v>
      </c>
      <c r="D625" s="1">
        <v>44701</v>
      </c>
      <c r="E625">
        <v>1</v>
      </c>
      <c r="F625" t="s">
        <v>1121</v>
      </c>
      <c r="H625" t="s">
        <v>1134</v>
      </c>
      <c r="I625" t="str">
        <f>("SB 844")</f>
        <v>SB 844</v>
      </c>
      <c r="J625" t="s">
        <v>1121</v>
      </c>
      <c r="L625" t="s">
        <v>1134</v>
      </c>
      <c r="M625" s="1">
        <v>44566</v>
      </c>
      <c r="N625" t="s">
        <v>1121</v>
      </c>
      <c r="P625" t="s">
        <v>1134</v>
      </c>
      <c r="Q625" t="str">
        <f t="shared" ref="Q625:Q630" si="48">("Failed")</f>
        <v>Failed</v>
      </c>
      <c r="R625" t="s">
        <v>1121</v>
      </c>
      <c r="T625" t="s">
        <v>1134</v>
      </c>
      <c r="U625" s="1">
        <v>44694</v>
      </c>
      <c r="V625" t="s">
        <v>1121</v>
      </c>
      <c r="X625" t="s">
        <v>1134</v>
      </c>
      <c r="Y625">
        <v>1</v>
      </c>
      <c r="Z625" t="s">
        <v>1121</v>
      </c>
      <c r="AB625" t="s">
        <v>1134</v>
      </c>
      <c r="AC625" t="str">
        <f>("Duration of emergency order is limited, Scope of emergency order is restricted, Termination by legislature")</f>
        <v>Duration of emergency order is limited, Scope of emergency order is restricted, Termination by legislature</v>
      </c>
      <c r="AD625" t="s">
        <v>1121</v>
      </c>
      <c r="AF625" t="s">
        <v>1134</v>
      </c>
      <c r="AG625">
        <v>0</v>
      </c>
      <c r="AO625">
        <v>0</v>
      </c>
    </row>
    <row r="626" spans="1:48" x14ac:dyDescent="0.35">
      <c r="A626" t="s">
        <v>1065</v>
      </c>
      <c r="B626" t="s">
        <v>1123</v>
      </c>
      <c r="C626" s="1">
        <v>44694</v>
      </c>
      <c r="D626" s="1">
        <v>44701</v>
      </c>
      <c r="E626">
        <v>1</v>
      </c>
      <c r="F626" t="s">
        <v>1123</v>
      </c>
      <c r="H626" t="s">
        <v>1135</v>
      </c>
      <c r="I626" t="str">
        <f>("HB 1690")</f>
        <v>HB 1690</v>
      </c>
      <c r="J626" t="s">
        <v>1123</v>
      </c>
      <c r="L626" t="s">
        <v>1135</v>
      </c>
      <c r="M626" s="1">
        <v>44566</v>
      </c>
      <c r="N626" t="s">
        <v>1123</v>
      </c>
      <c r="P626" t="s">
        <v>1135</v>
      </c>
      <c r="Q626" t="str">
        <f t="shared" si="48"/>
        <v>Failed</v>
      </c>
      <c r="R626" t="s">
        <v>1123</v>
      </c>
      <c r="T626" t="s">
        <v>1135</v>
      </c>
      <c r="U626" s="1">
        <v>44694</v>
      </c>
      <c r="V626" t="s">
        <v>1123</v>
      </c>
      <c r="X626" t="s">
        <v>1135</v>
      </c>
      <c r="Y626">
        <v>1</v>
      </c>
      <c r="Z626" t="s">
        <v>1123</v>
      </c>
      <c r="AB626" t="s">
        <v>1135</v>
      </c>
      <c r="AC626" t="str">
        <f>("Scope of emergency order is restricted")</f>
        <v>Scope of emergency order is restricted</v>
      </c>
      <c r="AD626" t="s">
        <v>1123</v>
      </c>
      <c r="AF626" t="s">
        <v>1135</v>
      </c>
      <c r="AG626">
        <v>1</v>
      </c>
      <c r="AH626" t="s">
        <v>1123</v>
      </c>
      <c r="AJ626" t="s">
        <v>1135</v>
      </c>
      <c r="AK626" t="str">
        <f>("Scope of emergency order is restricted")</f>
        <v>Scope of emergency order is restricted</v>
      </c>
      <c r="AL626" t="s">
        <v>1123</v>
      </c>
      <c r="AN626" t="s">
        <v>1135</v>
      </c>
      <c r="AO626">
        <v>1</v>
      </c>
      <c r="AP626" t="s">
        <v>1123</v>
      </c>
      <c r="AR626" t="s">
        <v>1135</v>
      </c>
      <c r="AS626" t="str">
        <f>("Scope of emergency order is restricted")</f>
        <v>Scope of emergency order is restricted</v>
      </c>
      <c r="AT626" t="s">
        <v>1123</v>
      </c>
      <c r="AV626" t="s">
        <v>1135</v>
      </c>
    </row>
    <row r="627" spans="1:48" x14ac:dyDescent="0.35">
      <c r="A627" t="s">
        <v>1065</v>
      </c>
      <c r="B627" t="s">
        <v>1125</v>
      </c>
      <c r="C627" s="1">
        <v>44694</v>
      </c>
      <c r="D627" s="1">
        <v>44701</v>
      </c>
      <c r="E627">
        <v>1</v>
      </c>
      <c r="F627" t="s">
        <v>1125</v>
      </c>
      <c r="H627" t="s">
        <v>1136</v>
      </c>
      <c r="I627" t="str">
        <f>("HB 1635")</f>
        <v>HB 1635</v>
      </c>
      <c r="J627" t="s">
        <v>1125</v>
      </c>
      <c r="L627" t="s">
        <v>1136</v>
      </c>
      <c r="M627" s="1">
        <v>44915</v>
      </c>
      <c r="N627" t="s">
        <v>1125</v>
      </c>
      <c r="P627" t="s">
        <v>1136</v>
      </c>
      <c r="Q627" t="str">
        <f t="shared" si="48"/>
        <v>Failed</v>
      </c>
      <c r="R627" t="s">
        <v>1125</v>
      </c>
      <c r="T627" t="s">
        <v>1136</v>
      </c>
      <c r="U627" s="1">
        <v>44694</v>
      </c>
      <c r="V627" t="s">
        <v>1125</v>
      </c>
      <c r="X627" t="s">
        <v>1136</v>
      </c>
      <c r="Y627">
        <v>1</v>
      </c>
      <c r="Z627" t="s">
        <v>1125</v>
      </c>
      <c r="AB627" t="s">
        <v>1136</v>
      </c>
      <c r="AC627" t="str">
        <f>("Scope of emergency order is restricted")</f>
        <v>Scope of emergency order is restricted</v>
      </c>
      <c r="AD627" t="s">
        <v>1125</v>
      </c>
      <c r="AF627" t="s">
        <v>1136</v>
      </c>
      <c r="AG627">
        <v>1</v>
      </c>
      <c r="AH627" t="s">
        <v>1125</v>
      </c>
      <c r="AJ627" t="s">
        <v>1136</v>
      </c>
      <c r="AK627" t="str">
        <f>("Scope of emergency order is restricted")</f>
        <v>Scope of emergency order is restricted</v>
      </c>
      <c r="AL627" t="s">
        <v>1125</v>
      </c>
      <c r="AN627" t="s">
        <v>1136</v>
      </c>
      <c r="AO627">
        <v>1</v>
      </c>
      <c r="AP627" t="s">
        <v>1125</v>
      </c>
      <c r="AR627" t="s">
        <v>1136</v>
      </c>
      <c r="AS627" t="str">
        <f>("Scope of emergency order is restricted")</f>
        <v>Scope of emergency order is restricted</v>
      </c>
      <c r="AT627" t="s">
        <v>1125</v>
      </c>
      <c r="AV627" t="s">
        <v>1136</v>
      </c>
    </row>
    <row r="628" spans="1:48" x14ac:dyDescent="0.35">
      <c r="A628" t="s">
        <v>1065</v>
      </c>
      <c r="B628" t="s">
        <v>1127</v>
      </c>
      <c r="C628" s="1">
        <v>44694</v>
      </c>
      <c r="D628" s="1">
        <v>44701</v>
      </c>
      <c r="E628">
        <v>1</v>
      </c>
      <c r="F628" t="s">
        <v>1127</v>
      </c>
      <c r="H628" t="s">
        <v>1137</v>
      </c>
      <c r="I628" t="str">
        <f>("HB 2656")</f>
        <v>HB 2656</v>
      </c>
      <c r="J628" t="s">
        <v>1127</v>
      </c>
      <c r="L628" t="s">
        <v>1137</v>
      </c>
      <c r="M628" s="1">
        <v>44600</v>
      </c>
      <c r="N628" t="s">
        <v>1127</v>
      </c>
      <c r="P628" t="s">
        <v>1137</v>
      </c>
      <c r="Q628" t="str">
        <f t="shared" si="48"/>
        <v>Failed</v>
      </c>
      <c r="R628" t="s">
        <v>1127</v>
      </c>
      <c r="T628" t="s">
        <v>1137</v>
      </c>
      <c r="U628" s="1">
        <v>44694</v>
      </c>
      <c r="V628" t="s">
        <v>1127</v>
      </c>
      <c r="X628" t="s">
        <v>1137</v>
      </c>
      <c r="Y628">
        <v>1</v>
      </c>
      <c r="Z628" t="s">
        <v>1127</v>
      </c>
      <c r="AB628" t="s">
        <v>1137</v>
      </c>
      <c r="AC628" t="str">
        <f>("Duration of emergency order is limited, Scope of emergency order is restricted, Termination by legislature")</f>
        <v>Duration of emergency order is limited, Scope of emergency order is restricted, Termination by legislature</v>
      </c>
      <c r="AD628" t="s">
        <v>1127</v>
      </c>
      <c r="AF628" t="s">
        <v>1137</v>
      </c>
      <c r="AG628">
        <v>1</v>
      </c>
      <c r="AH628" t="s">
        <v>1127</v>
      </c>
      <c r="AJ628" t="s">
        <v>1137</v>
      </c>
      <c r="AK628" t="str">
        <f>("Duration of emergency order is limited, Scope of emergency order is restricted, Termination by legislature")</f>
        <v>Duration of emergency order is limited, Scope of emergency order is restricted, Termination by legislature</v>
      </c>
      <c r="AL628" t="s">
        <v>1127</v>
      </c>
      <c r="AN628" t="s">
        <v>1137</v>
      </c>
      <c r="AO628">
        <v>1</v>
      </c>
      <c r="AP628" t="s">
        <v>1127</v>
      </c>
      <c r="AR628" t="s">
        <v>1137</v>
      </c>
      <c r="AS628" t="str">
        <f>("Duration of emergency order is limited, Scope of emergency order is restricted, Termination by legislature")</f>
        <v>Duration of emergency order is limited, Scope of emergency order is restricted, Termination by legislature</v>
      </c>
      <c r="AT628" t="s">
        <v>1127</v>
      </c>
      <c r="AV628" t="s">
        <v>1137</v>
      </c>
    </row>
    <row r="629" spans="1:48" x14ac:dyDescent="0.35">
      <c r="A629" t="s">
        <v>1065</v>
      </c>
      <c r="B629" t="s">
        <v>1129</v>
      </c>
      <c r="C629" s="1">
        <v>44694</v>
      </c>
      <c r="D629" s="1">
        <v>44701</v>
      </c>
      <c r="E629">
        <v>1</v>
      </c>
      <c r="F629" t="s">
        <v>1129</v>
      </c>
      <c r="H629" t="s">
        <v>1138</v>
      </c>
      <c r="I629" t="str">
        <f>("SB 1203")</f>
        <v>SB 1203</v>
      </c>
      <c r="J629" t="s">
        <v>1129</v>
      </c>
      <c r="L629" t="s">
        <v>1138</v>
      </c>
      <c r="M629" s="1">
        <v>44620</v>
      </c>
      <c r="N629" t="s">
        <v>1129</v>
      </c>
      <c r="P629" t="s">
        <v>1138</v>
      </c>
      <c r="Q629" t="str">
        <f t="shared" si="48"/>
        <v>Failed</v>
      </c>
      <c r="R629" t="s">
        <v>1129</v>
      </c>
      <c r="T629" t="s">
        <v>1138</v>
      </c>
      <c r="U629" s="1">
        <v>44620</v>
      </c>
      <c r="V629" t="s">
        <v>1129</v>
      </c>
      <c r="X629" t="s">
        <v>1138</v>
      </c>
      <c r="Y629">
        <v>0</v>
      </c>
      <c r="AG629">
        <v>0</v>
      </c>
      <c r="AO629">
        <v>1</v>
      </c>
      <c r="AP629" t="s">
        <v>1129</v>
      </c>
      <c r="AR629" t="s">
        <v>1138</v>
      </c>
      <c r="AS629" t="str">
        <f>("Duration of emergency order is limited, Scope of emergency order is restricted, Termination by another entity")</f>
        <v>Duration of emergency order is limited, Scope of emergency order is restricted, Termination by another entity</v>
      </c>
      <c r="AT629" t="s">
        <v>1129</v>
      </c>
      <c r="AV629" t="s">
        <v>1138</v>
      </c>
    </row>
    <row r="630" spans="1:48" x14ac:dyDescent="0.35">
      <c r="A630" t="s">
        <v>1065</v>
      </c>
      <c r="B630" t="s">
        <v>1132</v>
      </c>
      <c r="C630" s="1">
        <v>44694</v>
      </c>
      <c r="D630" s="1">
        <v>44701</v>
      </c>
      <c r="E630">
        <v>1</v>
      </c>
      <c r="F630" t="s">
        <v>1132</v>
      </c>
      <c r="H630" t="s">
        <v>1139</v>
      </c>
      <c r="I630" t="str">
        <f>("SB 1207")</f>
        <v>SB 1207</v>
      </c>
      <c r="J630" t="s">
        <v>1132</v>
      </c>
      <c r="L630" t="s">
        <v>1139</v>
      </c>
      <c r="M630" s="1">
        <v>44620</v>
      </c>
      <c r="N630" t="s">
        <v>1132</v>
      </c>
      <c r="P630" t="s">
        <v>1139</v>
      </c>
      <c r="Q630" t="str">
        <f t="shared" si="48"/>
        <v>Failed</v>
      </c>
      <c r="R630" t="s">
        <v>1132</v>
      </c>
      <c r="T630" t="s">
        <v>1139</v>
      </c>
      <c r="U630" s="1">
        <v>44694</v>
      </c>
      <c r="V630" t="s">
        <v>1132</v>
      </c>
      <c r="X630" t="s">
        <v>1139</v>
      </c>
      <c r="Y630">
        <v>0</v>
      </c>
      <c r="AG630">
        <v>0</v>
      </c>
      <c r="AO630">
        <v>1</v>
      </c>
      <c r="AP630" t="s">
        <v>1132</v>
      </c>
      <c r="AR630" t="s">
        <v>1139</v>
      </c>
      <c r="AS630" t="str">
        <f>("Duration of emergency order is limited, Scope of emergency order is restricted, Termination by legislature")</f>
        <v>Duration of emergency order is limited, Scope of emergency order is restricted, Termination by legislature</v>
      </c>
      <c r="AT630" t="s">
        <v>1132</v>
      </c>
      <c r="AV630" t="s">
        <v>1139</v>
      </c>
    </row>
    <row r="631" spans="1:48" x14ac:dyDescent="0.35">
      <c r="A631" t="s">
        <v>1140</v>
      </c>
      <c r="B631" t="s">
        <v>48</v>
      </c>
      <c r="C631" s="1">
        <v>44197</v>
      </c>
      <c r="D631" s="1">
        <v>44201</v>
      </c>
      <c r="E631">
        <v>0</v>
      </c>
      <c r="I631" t="str">
        <f>("")</f>
        <v/>
      </c>
    </row>
    <row r="632" spans="1:48" x14ac:dyDescent="0.35">
      <c r="A632" t="s">
        <v>1140</v>
      </c>
      <c r="B632" t="s">
        <v>1141</v>
      </c>
      <c r="C632" s="1">
        <v>44202</v>
      </c>
      <c r="D632" s="1">
        <v>44255</v>
      </c>
      <c r="E632">
        <v>1</v>
      </c>
      <c r="F632" t="s">
        <v>1141</v>
      </c>
      <c r="H632" t="s">
        <v>1142</v>
      </c>
      <c r="I632" t="str">
        <f>("HB 121")</f>
        <v>HB 121</v>
      </c>
      <c r="J632" t="s">
        <v>1141</v>
      </c>
      <c r="L632" t="s">
        <v>1142</v>
      </c>
      <c r="M632" s="1">
        <v>44202</v>
      </c>
      <c r="N632" t="s">
        <v>1141</v>
      </c>
      <c r="P632" t="s">
        <v>1142</v>
      </c>
      <c r="Q632" t="str">
        <f t="shared" ref="Q632:Q638" si="49">("Introduced")</f>
        <v>Introduced</v>
      </c>
      <c r="R632" t="s">
        <v>1141</v>
      </c>
      <c r="T632" t="s">
        <v>1142</v>
      </c>
      <c r="U632" s="1">
        <v>44202</v>
      </c>
      <c r="V632" t="s">
        <v>1141</v>
      </c>
      <c r="X632" t="s">
        <v>1142</v>
      </c>
      <c r="Y632">
        <v>0</v>
      </c>
      <c r="AG632">
        <v>0</v>
      </c>
      <c r="AO632">
        <v>1</v>
      </c>
      <c r="AP632" t="s">
        <v>1141</v>
      </c>
      <c r="AR632" t="s">
        <v>1142</v>
      </c>
      <c r="AS632" t="str">
        <f>("Termination by another entity")</f>
        <v>Termination by another entity</v>
      </c>
      <c r="AT632" t="s">
        <v>1141</v>
      </c>
      <c r="AV632" t="s">
        <v>1142</v>
      </c>
    </row>
    <row r="633" spans="1:48" x14ac:dyDescent="0.35">
      <c r="A633" t="s">
        <v>1140</v>
      </c>
      <c r="B633" t="s">
        <v>1143</v>
      </c>
      <c r="C633" s="1">
        <v>44202</v>
      </c>
      <c r="D633" s="1">
        <v>44314</v>
      </c>
      <c r="E633">
        <v>1</v>
      </c>
      <c r="F633" t="s">
        <v>1143</v>
      </c>
      <c r="H633" t="s">
        <v>1144</v>
      </c>
      <c r="I633" t="str">
        <f>("HB 122")</f>
        <v>HB 122</v>
      </c>
      <c r="J633" t="s">
        <v>1143</v>
      </c>
      <c r="L633" t="s">
        <v>1144</v>
      </c>
      <c r="M633" s="1">
        <v>44202</v>
      </c>
      <c r="N633" t="s">
        <v>1143</v>
      </c>
      <c r="P633" t="s">
        <v>1144</v>
      </c>
      <c r="Q633" t="str">
        <f t="shared" si="49"/>
        <v>Introduced</v>
      </c>
      <c r="R633" t="s">
        <v>1143</v>
      </c>
      <c r="T633" t="s">
        <v>1144</v>
      </c>
      <c r="U633" s="1">
        <v>44202</v>
      </c>
      <c r="V633" t="s">
        <v>1143</v>
      </c>
      <c r="X633" t="s">
        <v>1144</v>
      </c>
      <c r="Y633">
        <v>1</v>
      </c>
      <c r="Z633" t="s">
        <v>1143</v>
      </c>
      <c r="AB633" t="s">
        <v>1144</v>
      </c>
      <c r="AC633" t="str">
        <f>("Issuance of emergency order is restricted, Duration of emergency order is limited, Termination by legislature")</f>
        <v>Issuance of emergency order is restricted, Duration of emergency order is limited, Termination by legislature</v>
      </c>
      <c r="AD633" t="s">
        <v>1143</v>
      </c>
      <c r="AF633" t="s">
        <v>1144</v>
      </c>
      <c r="AG633">
        <v>0</v>
      </c>
      <c r="AO633">
        <v>0</v>
      </c>
    </row>
    <row r="634" spans="1:48" x14ac:dyDescent="0.35">
      <c r="A634" t="s">
        <v>1140</v>
      </c>
      <c r="B634" t="s">
        <v>1145</v>
      </c>
      <c r="C634" s="1">
        <v>44209</v>
      </c>
      <c r="D634" s="1">
        <v>44227</v>
      </c>
      <c r="E634">
        <v>1</v>
      </c>
      <c r="F634" t="s">
        <v>1145</v>
      </c>
      <c r="H634" t="s">
        <v>1146</v>
      </c>
      <c r="I634" t="str">
        <f>("SB 108")</f>
        <v>SB 108</v>
      </c>
      <c r="J634" t="s">
        <v>1145</v>
      </c>
      <c r="L634" t="s">
        <v>1146</v>
      </c>
      <c r="M634" s="1">
        <v>44209</v>
      </c>
      <c r="N634" t="s">
        <v>1145</v>
      </c>
      <c r="P634" t="s">
        <v>1146</v>
      </c>
      <c r="Q634" t="str">
        <f t="shared" si="49"/>
        <v>Introduced</v>
      </c>
      <c r="R634" t="s">
        <v>1145</v>
      </c>
      <c r="T634" t="s">
        <v>1146</v>
      </c>
      <c r="U634" s="1">
        <v>44225</v>
      </c>
      <c r="V634" t="s">
        <v>1145</v>
      </c>
      <c r="X634" t="s">
        <v>1146</v>
      </c>
      <c r="Y634">
        <v>0</v>
      </c>
      <c r="AG634">
        <v>0</v>
      </c>
      <c r="AO634">
        <v>1</v>
      </c>
      <c r="AP634" t="s">
        <v>1145</v>
      </c>
      <c r="AR634" t="s">
        <v>1146</v>
      </c>
      <c r="AS634" t="str">
        <f>("Termination by another entity")</f>
        <v>Termination by another entity</v>
      </c>
      <c r="AT634" t="s">
        <v>1145</v>
      </c>
      <c r="AV634" t="s">
        <v>1146</v>
      </c>
    </row>
    <row r="635" spans="1:48" x14ac:dyDescent="0.35">
      <c r="A635" t="s">
        <v>1140</v>
      </c>
      <c r="B635" t="s">
        <v>1147</v>
      </c>
      <c r="C635" s="1">
        <v>44218</v>
      </c>
      <c r="D635" s="1">
        <v>44255</v>
      </c>
      <c r="E635">
        <v>1</v>
      </c>
      <c r="F635" t="s">
        <v>1147</v>
      </c>
      <c r="H635" t="s">
        <v>1148</v>
      </c>
      <c r="I635" t="str">
        <f>("HB 230")</f>
        <v>HB 230</v>
      </c>
      <c r="J635" t="s">
        <v>1147</v>
      </c>
      <c r="L635" t="s">
        <v>1148</v>
      </c>
      <c r="M635" s="1">
        <v>44218</v>
      </c>
      <c r="N635" t="s">
        <v>1147</v>
      </c>
      <c r="P635" t="s">
        <v>1148</v>
      </c>
      <c r="Q635" t="str">
        <f t="shared" si="49"/>
        <v>Introduced</v>
      </c>
      <c r="R635" t="s">
        <v>1147</v>
      </c>
      <c r="T635" t="s">
        <v>1148</v>
      </c>
      <c r="U635" s="1">
        <v>44218</v>
      </c>
      <c r="V635" t="s">
        <v>1147</v>
      </c>
      <c r="X635" t="s">
        <v>1148</v>
      </c>
      <c r="Y635">
        <v>1</v>
      </c>
      <c r="Z635" t="s">
        <v>1147</v>
      </c>
      <c r="AB635" t="s">
        <v>1148</v>
      </c>
      <c r="AC635"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635" t="s">
        <v>1147</v>
      </c>
      <c r="AF635" t="s">
        <v>1148</v>
      </c>
      <c r="AG635">
        <v>0</v>
      </c>
      <c r="AO635">
        <v>0</v>
      </c>
    </row>
    <row r="636" spans="1:48" x14ac:dyDescent="0.35">
      <c r="A636" t="s">
        <v>1140</v>
      </c>
      <c r="B636" t="s">
        <v>117</v>
      </c>
      <c r="C636" s="1">
        <v>44221</v>
      </c>
      <c r="D636" s="1">
        <v>44314</v>
      </c>
      <c r="E636">
        <v>1</v>
      </c>
      <c r="F636" t="s">
        <v>117</v>
      </c>
      <c r="H636" t="s">
        <v>1149</v>
      </c>
      <c r="I636" t="str">
        <f>("HB 236")</f>
        <v>HB 236</v>
      </c>
      <c r="J636" t="s">
        <v>117</v>
      </c>
      <c r="L636" t="s">
        <v>1149</v>
      </c>
      <c r="M636" s="1">
        <v>44221</v>
      </c>
      <c r="N636" t="s">
        <v>117</v>
      </c>
      <c r="P636" t="s">
        <v>1149</v>
      </c>
      <c r="Q636" t="str">
        <f t="shared" si="49"/>
        <v>Introduced</v>
      </c>
      <c r="R636" t="s">
        <v>117</v>
      </c>
      <c r="T636" t="s">
        <v>1149</v>
      </c>
      <c r="U636" s="1">
        <v>44221</v>
      </c>
      <c r="V636" t="s">
        <v>117</v>
      </c>
      <c r="X636" t="s">
        <v>1149</v>
      </c>
      <c r="Y636">
        <v>0</v>
      </c>
      <c r="AG636">
        <v>0</v>
      </c>
      <c r="AO636">
        <v>1</v>
      </c>
      <c r="AP636" t="s">
        <v>117</v>
      </c>
      <c r="AR636" t="s">
        <v>1149</v>
      </c>
      <c r="AS636" t="str">
        <f>("Termination by another entity")</f>
        <v>Termination by another entity</v>
      </c>
      <c r="AT636" t="s">
        <v>117</v>
      </c>
      <c r="AV636" t="s">
        <v>1149</v>
      </c>
    </row>
    <row r="637" spans="1:48" x14ac:dyDescent="0.35">
      <c r="A637" t="s">
        <v>1140</v>
      </c>
      <c r="B637" t="s">
        <v>1150</v>
      </c>
      <c r="C637" s="1">
        <v>44222</v>
      </c>
      <c r="D637" s="1">
        <v>44244</v>
      </c>
      <c r="E637">
        <v>1</v>
      </c>
      <c r="F637" t="s">
        <v>1150</v>
      </c>
      <c r="H637" t="s">
        <v>1151</v>
      </c>
      <c r="I637" t="str">
        <f>("HB 257")</f>
        <v>HB 257</v>
      </c>
      <c r="J637" t="s">
        <v>1150</v>
      </c>
      <c r="L637" t="s">
        <v>1151</v>
      </c>
      <c r="M637" s="1">
        <v>44222</v>
      </c>
      <c r="N637" t="s">
        <v>1150</v>
      </c>
      <c r="P637" t="s">
        <v>1151</v>
      </c>
      <c r="Q637" t="str">
        <f t="shared" si="49"/>
        <v>Introduced</v>
      </c>
      <c r="R637" t="s">
        <v>1150</v>
      </c>
      <c r="T637" t="s">
        <v>1151</v>
      </c>
      <c r="U637" s="1">
        <v>44222</v>
      </c>
      <c r="V637" t="s">
        <v>1150</v>
      </c>
      <c r="X637" t="s">
        <v>1151</v>
      </c>
      <c r="Y637">
        <v>0</v>
      </c>
      <c r="AG637">
        <v>0</v>
      </c>
      <c r="AO637">
        <v>1</v>
      </c>
      <c r="AP637" t="s">
        <v>1150</v>
      </c>
      <c r="AR637" t="s">
        <v>1151</v>
      </c>
      <c r="AS637" t="str">
        <f>("Scope of emergency order is restricted")</f>
        <v>Scope of emergency order is restricted</v>
      </c>
      <c r="AT637" t="s">
        <v>1150</v>
      </c>
      <c r="AV637" t="s">
        <v>1151</v>
      </c>
    </row>
    <row r="638" spans="1:48" x14ac:dyDescent="0.35">
      <c r="A638" t="s">
        <v>1140</v>
      </c>
      <c r="B638" t="s">
        <v>1152</v>
      </c>
      <c r="C638" s="1">
        <v>44228</v>
      </c>
      <c r="D638" s="1">
        <v>44244</v>
      </c>
      <c r="E638">
        <v>1</v>
      </c>
      <c r="F638" t="s">
        <v>1152</v>
      </c>
      <c r="H638" t="s">
        <v>1153</v>
      </c>
      <c r="I638" t="str">
        <f>("SB 172")</f>
        <v>SB 172</v>
      </c>
      <c r="J638" t="s">
        <v>1152</v>
      </c>
      <c r="L638" t="s">
        <v>1153</v>
      </c>
      <c r="M638" s="1">
        <v>44228</v>
      </c>
      <c r="N638" t="s">
        <v>1152</v>
      </c>
      <c r="P638" t="s">
        <v>1153</v>
      </c>
      <c r="Q638" t="str">
        <f t="shared" si="49"/>
        <v>Introduced</v>
      </c>
      <c r="R638" t="s">
        <v>1152</v>
      </c>
      <c r="T638" t="s">
        <v>1153</v>
      </c>
      <c r="U638" s="1">
        <v>44228</v>
      </c>
      <c r="V638" t="s">
        <v>1152</v>
      </c>
      <c r="X638" t="s">
        <v>1153</v>
      </c>
      <c r="Y638">
        <v>1</v>
      </c>
      <c r="Z638" t="s">
        <v>1152</v>
      </c>
      <c r="AB638" t="s">
        <v>1153</v>
      </c>
      <c r="AC638" t="str">
        <f>("Scope of emergency order is restricted")</f>
        <v>Scope of emergency order is restricted</v>
      </c>
      <c r="AD638" t="s">
        <v>1152</v>
      </c>
      <c r="AF638" t="s">
        <v>1153</v>
      </c>
      <c r="AG638">
        <v>1</v>
      </c>
      <c r="AH638" t="s">
        <v>1152</v>
      </c>
      <c r="AJ638" t="s">
        <v>1153</v>
      </c>
      <c r="AK638" t="str">
        <f>("Scope of emergency order is restricted")</f>
        <v>Scope of emergency order is restricted</v>
      </c>
      <c r="AL638" t="s">
        <v>1152</v>
      </c>
      <c r="AN638" t="s">
        <v>1153</v>
      </c>
      <c r="AO638">
        <v>1</v>
      </c>
      <c r="AP638" t="s">
        <v>1152</v>
      </c>
      <c r="AR638" t="s">
        <v>1153</v>
      </c>
      <c r="AS638" t="str">
        <f>("Scope of emergency order is restricted")</f>
        <v>Scope of emergency order is restricted</v>
      </c>
      <c r="AT638" t="s">
        <v>1152</v>
      </c>
      <c r="AV638" t="s">
        <v>1153</v>
      </c>
    </row>
    <row r="639" spans="1:48" x14ac:dyDescent="0.35">
      <c r="A639" t="s">
        <v>1140</v>
      </c>
      <c r="B639" t="s">
        <v>1145</v>
      </c>
      <c r="C639" s="1">
        <v>44228</v>
      </c>
      <c r="D639" s="1">
        <v>44307</v>
      </c>
      <c r="E639">
        <v>1</v>
      </c>
      <c r="F639" t="s">
        <v>1145</v>
      </c>
      <c r="H639" t="s">
        <v>1154</v>
      </c>
      <c r="I639" t="str">
        <f>("SB 108")</f>
        <v>SB 108</v>
      </c>
      <c r="J639" t="s">
        <v>1145</v>
      </c>
      <c r="L639" t="s">
        <v>1154</v>
      </c>
      <c r="M639" s="1">
        <v>44209</v>
      </c>
      <c r="N639" t="s">
        <v>1145</v>
      </c>
      <c r="P639" t="s">
        <v>1154</v>
      </c>
      <c r="Q639" t="str">
        <f>("Passed First Chamber")</f>
        <v>Passed First Chamber</v>
      </c>
      <c r="R639" t="s">
        <v>1145</v>
      </c>
      <c r="T639" t="s">
        <v>1154</v>
      </c>
      <c r="U639" s="1">
        <v>44307</v>
      </c>
      <c r="V639" t="s">
        <v>1145</v>
      </c>
      <c r="X639" t="s">
        <v>1154</v>
      </c>
      <c r="Y639">
        <v>0</v>
      </c>
      <c r="AG639">
        <v>0</v>
      </c>
      <c r="AO639">
        <v>1</v>
      </c>
      <c r="AP639" t="s">
        <v>1145</v>
      </c>
      <c r="AR639" t="s">
        <v>1154</v>
      </c>
      <c r="AS639" t="str">
        <f>("Termination by another entity")</f>
        <v>Termination by another entity</v>
      </c>
      <c r="AT639" t="s">
        <v>1145</v>
      </c>
      <c r="AV639" t="s">
        <v>1154</v>
      </c>
    </row>
    <row r="640" spans="1:48" x14ac:dyDescent="0.35">
      <c r="A640" t="s">
        <v>1140</v>
      </c>
      <c r="B640" t="s">
        <v>1155</v>
      </c>
      <c r="C640" s="1">
        <v>44231</v>
      </c>
      <c r="D640" s="1">
        <v>44314</v>
      </c>
      <c r="E640">
        <v>1</v>
      </c>
      <c r="F640" t="s">
        <v>1155</v>
      </c>
      <c r="H640" t="s">
        <v>1156</v>
      </c>
      <c r="I640" t="str">
        <f>("HB 316")</f>
        <v>HB 316</v>
      </c>
      <c r="J640" t="s">
        <v>1155</v>
      </c>
      <c r="L640" t="s">
        <v>1156</v>
      </c>
      <c r="M640" s="1">
        <v>44231</v>
      </c>
      <c r="N640" t="s">
        <v>1155</v>
      </c>
      <c r="P640" t="s">
        <v>1156</v>
      </c>
      <c r="Q640" t="str">
        <f>("Introduced")</f>
        <v>Introduced</v>
      </c>
      <c r="R640" t="s">
        <v>1155</v>
      </c>
      <c r="T640" t="s">
        <v>1156</v>
      </c>
      <c r="U640" s="1">
        <v>44231</v>
      </c>
      <c r="V640" t="s">
        <v>1155</v>
      </c>
      <c r="X640" t="s">
        <v>1156</v>
      </c>
      <c r="Y640">
        <v>1</v>
      </c>
      <c r="Z640" t="s">
        <v>1155</v>
      </c>
      <c r="AB640" t="s">
        <v>1156</v>
      </c>
      <c r="AC640" t="str">
        <f>("Issuance of emergency order is restricted, Duration of emergency order is limited, Termination by legislature")</f>
        <v>Issuance of emergency order is restricted, Duration of emergency order is limited, Termination by legislature</v>
      </c>
      <c r="AD640" t="s">
        <v>1155</v>
      </c>
      <c r="AF640" t="s">
        <v>1156</v>
      </c>
      <c r="AG640">
        <v>0</v>
      </c>
      <c r="AO640">
        <v>1</v>
      </c>
      <c r="AP640" t="s">
        <v>1155</v>
      </c>
      <c r="AR640" t="s">
        <v>1156</v>
      </c>
      <c r="AS640" t="str">
        <f>("Issuance of emergency order is restricted, Duration of emergency order is limited, Termination by another entity")</f>
        <v>Issuance of emergency order is restricted, Duration of emergency order is limited, Termination by another entity</v>
      </c>
      <c r="AT640" t="s">
        <v>1155</v>
      </c>
      <c r="AV640" t="s">
        <v>1156</v>
      </c>
    </row>
    <row r="641" spans="1:48" x14ac:dyDescent="0.35">
      <c r="A641" t="s">
        <v>1140</v>
      </c>
      <c r="B641" t="s">
        <v>1157</v>
      </c>
      <c r="C641" s="1">
        <v>44232</v>
      </c>
      <c r="D641" s="1">
        <v>44246</v>
      </c>
      <c r="E641">
        <v>1</v>
      </c>
      <c r="F641" t="s">
        <v>1157</v>
      </c>
      <c r="H641" t="s">
        <v>1158</v>
      </c>
      <c r="I641" t="str">
        <f>("SB 185")</f>
        <v>SB 185</v>
      </c>
      <c r="J641" t="s">
        <v>1157</v>
      </c>
      <c r="L641" t="s">
        <v>1158</v>
      </c>
      <c r="M641" s="1">
        <v>44232</v>
      </c>
      <c r="N641" t="s">
        <v>1157</v>
      </c>
      <c r="P641" t="s">
        <v>1158</v>
      </c>
      <c r="Q641" t="str">
        <f>("Introduced")</f>
        <v>Introduced</v>
      </c>
      <c r="R641" t="s">
        <v>1157</v>
      </c>
      <c r="T641" t="s">
        <v>1158</v>
      </c>
      <c r="U641" s="1">
        <v>44232</v>
      </c>
      <c r="V641" t="s">
        <v>1157</v>
      </c>
      <c r="X641" t="s">
        <v>1158</v>
      </c>
      <c r="Y641">
        <v>1</v>
      </c>
      <c r="Z641" t="s">
        <v>1157</v>
      </c>
      <c r="AB641" t="s">
        <v>1158</v>
      </c>
      <c r="AC641" t="str">
        <f>("Scope of emergency order is restricted")</f>
        <v>Scope of emergency order is restricted</v>
      </c>
      <c r="AD641" t="s">
        <v>1157</v>
      </c>
      <c r="AF641" t="s">
        <v>1158</v>
      </c>
      <c r="AG641">
        <v>0</v>
      </c>
      <c r="AO641">
        <v>0</v>
      </c>
    </row>
    <row r="642" spans="1:48" x14ac:dyDescent="0.35">
      <c r="A642" t="s">
        <v>1140</v>
      </c>
      <c r="B642" t="s">
        <v>1150</v>
      </c>
      <c r="C642" s="1">
        <v>44245</v>
      </c>
      <c r="D642" s="1">
        <v>44299</v>
      </c>
      <c r="E642">
        <v>1</v>
      </c>
      <c r="F642" t="s">
        <v>1150</v>
      </c>
      <c r="H642" t="s">
        <v>1159</v>
      </c>
      <c r="I642" t="str">
        <f>("HB 257")</f>
        <v>HB 257</v>
      </c>
      <c r="J642" t="s">
        <v>1150</v>
      </c>
      <c r="L642" t="s">
        <v>1159</v>
      </c>
      <c r="M642" s="1">
        <v>44222</v>
      </c>
      <c r="N642" t="s">
        <v>1150</v>
      </c>
      <c r="P642" t="s">
        <v>1159</v>
      </c>
      <c r="Q642" t="str">
        <f>("Passed First Chamber")</f>
        <v>Passed First Chamber</v>
      </c>
      <c r="R642" t="s">
        <v>1150</v>
      </c>
      <c r="T642" t="s">
        <v>1159</v>
      </c>
      <c r="U642" s="1">
        <v>44245</v>
      </c>
      <c r="V642" t="s">
        <v>1150</v>
      </c>
      <c r="X642" t="s">
        <v>1159</v>
      </c>
      <c r="Y642">
        <v>0</v>
      </c>
      <c r="AG642">
        <v>0</v>
      </c>
      <c r="AO642">
        <v>1</v>
      </c>
      <c r="AP642" t="s">
        <v>1150</v>
      </c>
      <c r="AR642" t="s">
        <v>1159</v>
      </c>
      <c r="AS642" t="str">
        <f>("Scope of emergency order is restricted")</f>
        <v>Scope of emergency order is restricted</v>
      </c>
      <c r="AT642" t="s">
        <v>1150</v>
      </c>
      <c r="AV642" t="s">
        <v>1159</v>
      </c>
    </row>
    <row r="643" spans="1:48" x14ac:dyDescent="0.35">
      <c r="A643" t="s">
        <v>1140</v>
      </c>
      <c r="B643" t="s">
        <v>1152</v>
      </c>
      <c r="C643" s="1">
        <v>44245</v>
      </c>
      <c r="D643" s="1">
        <v>44308</v>
      </c>
      <c r="E643">
        <v>1</v>
      </c>
      <c r="F643" t="s">
        <v>1152</v>
      </c>
      <c r="H643" t="s">
        <v>1160</v>
      </c>
      <c r="I643" t="str">
        <f>("SB 172")</f>
        <v>SB 172</v>
      </c>
      <c r="J643" t="s">
        <v>1152</v>
      </c>
      <c r="L643" t="s">
        <v>1160</v>
      </c>
      <c r="M643" s="1">
        <v>44228</v>
      </c>
      <c r="N643" t="s">
        <v>1152</v>
      </c>
      <c r="P643" t="s">
        <v>1160</v>
      </c>
      <c r="Q643" t="str">
        <f>("Passed First Chamber")</f>
        <v>Passed First Chamber</v>
      </c>
      <c r="R643" t="s">
        <v>1152</v>
      </c>
      <c r="T643" t="s">
        <v>1160</v>
      </c>
      <c r="U643" s="1">
        <v>44245</v>
      </c>
      <c r="V643" t="s">
        <v>1152</v>
      </c>
      <c r="X643" t="s">
        <v>1160</v>
      </c>
      <c r="Y643">
        <v>1</v>
      </c>
      <c r="Z643" t="s">
        <v>1152</v>
      </c>
      <c r="AB643" t="s">
        <v>1160</v>
      </c>
      <c r="AC643" t="str">
        <f>("Scope of emergency order is restricted")</f>
        <v>Scope of emergency order is restricted</v>
      </c>
      <c r="AD643" t="s">
        <v>1152</v>
      </c>
      <c r="AF643" t="s">
        <v>1160</v>
      </c>
      <c r="AG643">
        <v>1</v>
      </c>
      <c r="AH643" t="s">
        <v>1152</v>
      </c>
      <c r="AJ643" t="s">
        <v>1160</v>
      </c>
      <c r="AK643" t="str">
        <f>("Scope of emergency order is restricted")</f>
        <v>Scope of emergency order is restricted</v>
      </c>
      <c r="AL643" t="s">
        <v>1152</v>
      </c>
      <c r="AN643" t="s">
        <v>1160</v>
      </c>
      <c r="AO643">
        <v>1</v>
      </c>
      <c r="AP643" t="s">
        <v>1152</v>
      </c>
      <c r="AR643" t="s">
        <v>1160</v>
      </c>
      <c r="AS643" t="str">
        <f>("Scope of emergency order is restricted")</f>
        <v>Scope of emergency order is restricted</v>
      </c>
      <c r="AT643" t="s">
        <v>1152</v>
      </c>
      <c r="AV643" t="s">
        <v>1160</v>
      </c>
    </row>
    <row r="644" spans="1:48" x14ac:dyDescent="0.35">
      <c r="A644" t="s">
        <v>1140</v>
      </c>
      <c r="B644" t="s">
        <v>1157</v>
      </c>
      <c r="C644" s="1">
        <v>44247</v>
      </c>
      <c r="D644" s="1">
        <v>44300</v>
      </c>
      <c r="E644">
        <v>1</v>
      </c>
      <c r="F644" t="s">
        <v>1157</v>
      </c>
      <c r="H644" t="s">
        <v>1161</v>
      </c>
      <c r="I644" t="str">
        <f>("SB 185")</f>
        <v>SB 185</v>
      </c>
      <c r="J644" t="s">
        <v>1157</v>
      </c>
      <c r="L644" t="s">
        <v>1161</v>
      </c>
      <c r="M644" s="1">
        <v>44232</v>
      </c>
      <c r="N644" t="s">
        <v>1157</v>
      </c>
      <c r="P644" t="s">
        <v>1161</v>
      </c>
      <c r="Q644" t="str">
        <f>("Passed First Chamber")</f>
        <v>Passed First Chamber</v>
      </c>
      <c r="R644" t="s">
        <v>1157</v>
      </c>
      <c r="T644" t="s">
        <v>1161</v>
      </c>
      <c r="U644" s="1">
        <v>44247</v>
      </c>
      <c r="V644" t="s">
        <v>1157</v>
      </c>
      <c r="X644" t="s">
        <v>1161</v>
      </c>
      <c r="Y644">
        <v>1</v>
      </c>
      <c r="Z644" t="s">
        <v>1157</v>
      </c>
      <c r="AB644" t="s">
        <v>1161</v>
      </c>
      <c r="AC644" t="str">
        <f>("Scope of emergency order is restricted")</f>
        <v>Scope of emergency order is restricted</v>
      </c>
      <c r="AD644" t="s">
        <v>1157</v>
      </c>
      <c r="AF644" t="s">
        <v>1161</v>
      </c>
      <c r="AG644">
        <v>0</v>
      </c>
      <c r="AO644">
        <v>0</v>
      </c>
    </row>
    <row r="645" spans="1:48" x14ac:dyDescent="0.35">
      <c r="A645" t="s">
        <v>1140</v>
      </c>
      <c r="B645" t="s">
        <v>1162</v>
      </c>
      <c r="C645" s="1">
        <v>44251</v>
      </c>
      <c r="D645" s="1">
        <v>44271</v>
      </c>
      <c r="E645">
        <v>1</v>
      </c>
      <c r="F645" t="s">
        <v>1162</v>
      </c>
      <c r="H645" t="s">
        <v>1163</v>
      </c>
      <c r="I645" t="str">
        <f>("SB 370")</f>
        <v>SB 370</v>
      </c>
      <c r="J645" t="s">
        <v>1162</v>
      </c>
      <c r="L645" t="s">
        <v>1163</v>
      </c>
      <c r="M645" s="1">
        <v>44251</v>
      </c>
      <c r="N645" t="s">
        <v>1162</v>
      </c>
      <c r="P645" t="s">
        <v>1163</v>
      </c>
      <c r="Q645" t="str">
        <f>("Introduced")</f>
        <v>Introduced</v>
      </c>
      <c r="R645" t="s">
        <v>1162</v>
      </c>
      <c r="T645" t="s">
        <v>1163</v>
      </c>
      <c r="U645" s="1">
        <v>44251</v>
      </c>
      <c r="V645" t="s">
        <v>1162</v>
      </c>
      <c r="X645" t="s">
        <v>1163</v>
      </c>
      <c r="Y645">
        <v>1</v>
      </c>
      <c r="Z645" t="s">
        <v>1162</v>
      </c>
      <c r="AB645" t="s">
        <v>1163</v>
      </c>
      <c r="AC645" t="str">
        <f>("Scope of emergency order is restricted")</f>
        <v>Scope of emergency order is restricted</v>
      </c>
      <c r="AD645" t="s">
        <v>1162</v>
      </c>
      <c r="AF645" t="s">
        <v>1163</v>
      </c>
      <c r="AG645">
        <v>1</v>
      </c>
      <c r="AH645" t="s">
        <v>1162</v>
      </c>
      <c r="AJ645" t="s">
        <v>1163</v>
      </c>
      <c r="AK645" t="str">
        <f>("Scope of emergency order is restricted")</f>
        <v>Scope of emergency order is restricted</v>
      </c>
      <c r="AL645" t="s">
        <v>1162</v>
      </c>
      <c r="AN645" t="s">
        <v>1163</v>
      </c>
      <c r="AO645">
        <v>1</v>
      </c>
      <c r="AP645" t="s">
        <v>1162</v>
      </c>
      <c r="AR645" t="s">
        <v>1163</v>
      </c>
      <c r="AS645" t="str">
        <f>("Scope of emergency order is restricted")</f>
        <v>Scope of emergency order is restricted</v>
      </c>
      <c r="AT645" t="s">
        <v>1162</v>
      </c>
      <c r="AV645" t="s">
        <v>1163</v>
      </c>
    </row>
    <row r="646" spans="1:48" x14ac:dyDescent="0.35">
      <c r="A646" t="s">
        <v>1140</v>
      </c>
      <c r="B646" t="s">
        <v>1141</v>
      </c>
      <c r="C646" s="1">
        <v>44256</v>
      </c>
      <c r="D646" s="1">
        <v>44279</v>
      </c>
      <c r="E646">
        <v>1</v>
      </c>
      <c r="F646" t="s">
        <v>1141</v>
      </c>
      <c r="H646" t="s">
        <v>1164</v>
      </c>
      <c r="I646" t="str">
        <f>("HB 121")</f>
        <v>HB 121</v>
      </c>
      <c r="J646" t="s">
        <v>1141</v>
      </c>
      <c r="L646" t="s">
        <v>1164</v>
      </c>
      <c r="M646" s="1">
        <v>44202</v>
      </c>
      <c r="N646" t="s">
        <v>1141</v>
      </c>
      <c r="P646" t="s">
        <v>1164</v>
      </c>
      <c r="Q646" t="str">
        <f>("Passed First Chamber")</f>
        <v>Passed First Chamber</v>
      </c>
      <c r="R646" t="s">
        <v>1141</v>
      </c>
      <c r="T646" t="s">
        <v>1164</v>
      </c>
      <c r="U646" s="1">
        <v>44256</v>
      </c>
      <c r="V646" t="s">
        <v>1141</v>
      </c>
      <c r="X646" t="s">
        <v>1164</v>
      </c>
      <c r="Y646">
        <v>0</v>
      </c>
      <c r="AG646">
        <v>0</v>
      </c>
      <c r="AO646">
        <v>1</v>
      </c>
      <c r="AP646" t="s">
        <v>1141</v>
      </c>
      <c r="AR646" t="s">
        <v>1164</v>
      </c>
      <c r="AS646" t="str">
        <f>("Termination by another entity")</f>
        <v>Termination by another entity</v>
      </c>
      <c r="AT646" t="s">
        <v>1141</v>
      </c>
      <c r="AV646" t="s">
        <v>1164</v>
      </c>
    </row>
    <row r="647" spans="1:48" x14ac:dyDescent="0.35">
      <c r="A647" t="s">
        <v>1140</v>
      </c>
      <c r="B647" t="s">
        <v>1147</v>
      </c>
      <c r="C647" s="1">
        <v>44256</v>
      </c>
      <c r="D647" s="1">
        <v>44299</v>
      </c>
      <c r="E647">
        <v>1</v>
      </c>
      <c r="F647" t="s">
        <v>1147</v>
      </c>
      <c r="H647" t="s">
        <v>1165</v>
      </c>
      <c r="I647" t="str">
        <f>("HB 230")</f>
        <v>HB 230</v>
      </c>
      <c r="J647" t="s">
        <v>1147</v>
      </c>
      <c r="L647" t="s">
        <v>1165</v>
      </c>
      <c r="M647" s="1">
        <v>44218</v>
      </c>
      <c r="N647" t="s">
        <v>1147</v>
      </c>
      <c r="P647" t="s">
        <v>1165</v>
      </c>
      <c r="Q647" t="str">
        <f>("Passed First Chamber")</f>
        <v>Passed First Chamber</v>
      </c>
      <c r="R647" t="s">
        <v>1147</v>
      </c>
      <c r="T647" t="s">
        <v>1165</v>
      </c>
      <c r="U647" s="1">
        <v>44256</v>
      </c>
      <c r="V647" t="s">
        <v>1147</v>
      </c>
      <c r="X647" t="s">
        <v>1165</v>
      </c>
      <c r="Y647">
        <v>1</v>
      </c>
      <c r="Z647" t="s">
        <v>1147</v>
      </c>
      <c r="AB647" t="s">
        <v>1165</v>
      </c>
      <c r="AC647"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647" t="s">
        <v>1147</v>
      </c>
      <c r="AF647" t="s">
        <v>1165</v>
      </c>
      <c r="AG647">
        <v>0</v>
      </c>
      <c r="AO647">
        <v>0</v>
      </c>
    </row>
    <row r="648" spans="1:48" x14ac:dyDescent="0.35">
      <c r="A648" t="s">
        <v>1140</v>
      </c>
      <c r="B648" t="s">
        <v>1162</v>
      </c>
      <c r="C648" s="1">
        <v>44272</v>
      </c>
      <c r="D648" s="1">
        <v>44306</v>
      </c>
      <c r="E648">
        <v>1</v>
      </c>
      <c r="F648" t="s">
        <v>1162</v>
      </c>
      <c r="H648" t="s">
        <v>1166</v>
      </c>
      <c r="I648" t="str">
        <f>("SB 370")</f>
        <v>SB 370</v>
      </c>
      <c r="J648" t="s">
        <v>1162</v>
      </c>
      <c r="L648" t="s">
        <v>1166</v>
      </c>
      <c r="M648" s="1">
        <v>44251</v>
      </c>
      <c r="N648" t="s">
        <v>1162</v>
      </c>
      <c r="P648" t="s">
        <v>1166</v>
      </c>
      <c r="Q648" t="str">
        <f>("Passed First Chamber")</f>
        <v>Passed First Chamber</v>
      </c>
      <c r="R648" t="s">
        <v>1162</v>
      </c>
      <c r="T648" t="s">
        <v>1166</v>
      </c>
      <c r="U648" s="1">
        <v>44272</v>
      </c>
      <c r="V648" t="s">
        <v>1162</v>
      </c>
      <c r="X648" t="s">
        <v>1166</v>
      </c>
      <c r="Y648">
        <v>1</v>
      </c>
      <c r="Z648" t="s">
        <v>1162</v>
      </c>
      <c r="AB648" t="s">
        <v>1166</v>
      </c>
      <c r="AC648" t="str">
        <f>("Scope of emergency order is restricted")</f>
        <v>Scope of emergency order is restricted</v>
      </c>
      <c r="AD648" t="s">
        <v>1162</v>
      </c>
      <c r="AF648" t="s">
        <v>1166</v>
      </c>
      <c r="AG648">
        <v>1</v>
      </c>
      <c r="AH648" t="s">
        <v>1162</v>
      </c>
      <c r="AJ648" t="s">
        <v>1166</v>
      </c>
      <c r="AK648" t="str">
        <f>("Scope of emergency order is restricted")</f>
        <v>Scope of emergency order is restricted</v>
      </c>
      <c r="AL648" t="s">
        <v>1162</v>
      </c>
      <c r="AN648" t="s">
        <v>1166</v>
      </c>
      <c r="AO648">
        <v>1</v>
      </c>
      <c r="AP648" t="s">
        <v>1162</v>
      </c>
      <c r="AR648" t="s">
        <v>1166</v>
      </c>
      <c r="AS648" t="str">
        <f>("Scope of emergency order is restricted")</f>
        <v>Scope of emergency order is restricted</v>
      </c>
      <c r="AT648" t="s">
        <v>1162</v>
      </c>
      <c r="AV648" t="s">
        <v>1166</v>
      </c>
    </row>
    <row r="649" spans="1:48" x14ac:dyDescent="0.35">
      <c r="A649" t="s">
        <v>1140</v>
      </c>
      <c r="B649" t="s">
        <v>1141</v>
      </c>
      <c r="C649" s="1">
        <v>44280</v>
      </c>
      <c r="D649" s="1">
        <v>44301</v>
      </c>
      <c r="E649">
        <v>1</v>
      </c>
      <c r="F649" t="s">
        <v>1141</v>
      </c>
      <c r="H649" t="s">
        <v>1167</v>
      </c>
      <c r="I649" t="str">
        <f>("HB 121")</f>
        <v>HB 121</v>
      </c>
      <c r="J649" t="s">
        <v>1141</v>
      </c>
      <c r="L649" t="s">
        <v>1167</v>
      </c>
      <c r="M649" s="1">
        <v>44202</v>
      </c>
      <c r="N649" t="s">
        <v>1141</v>
      </c>
      <c r="P649" t="s">
        <v>1167</v>
      </c>
      <c r="Q649" t="str">
        <f>("Passed Second Chamber")</f>
        <v>Passed Second Chamber</v>
      </c>
      <c r="R649" t="s">
        <v>1141</v>
      </c>
      <c r="T649" t="s">
        <v>1167</v>
      </c>
      <c r="U649" s="1">
        <v>44280</v>
      </c>
      <c r="V649" t="s">
        <v>1141</v>
      </c>
      <c r="X649" t="s">
        <v>1167</v>
      </c>
      <c r="Y649">
        <v>0</v>
      </c>
      <c r="AG649">
        <v>0</v>
      </c>
      <c r="AO649">
        <v>1</v>
      </c>
      <c r="AP649" t="s">
        <v>1141</v>
      </c>
      <c r="AR649" t="s">
        <v>1167</v>
      </c>
      <c r="AS649" t="str">
        <f>("Termination by another entity")</f>
        <v>Termination by another entity</v>
      </c>
      <c r="AT649" t="s">
        <v>1141</v>
      </c>
      <c r="AV649" t="s">
        <v>1167</v>
      </c>
    </row>
    <row r="650" spans="1:48" x14ac:dyDescent="0.35">
      <c r="A650" t="s">
        <v>1140</v>
      </c>
      <c r="B650" t="s">
        <v>1147</v>
      </c>
      <c r="C650" s="1">
        <v>44300</v>
      </c>
      <c r="D650" s="1">
        <v>44329</v>
      </c>
      <c r="E650">
        <v>1</v>
      </c>
      <c r="F650" t="s">
        <v>1147</v>
      </c>
      <c r="H650" t="s">
        <v>1168</v>
      </c>
      <c r="I650" t="str">
        <f>("HB 230")</f>
        <v>HB 230</v>
      </c>
      <c r="J650" t="s">
        <v>1147</v>
      </c>
      <c r="L650" t="s">
        <v>1168</v>
      </c>
      <c r="M650" s="1">
        <v>44218</v>
      </c>
      <c r="N650" t="s">
        <v>1147</v>
      </c>
      <c r="P650" t="s">
        <v>1168</v>
      </c>
      <c r="Q650" t="str">
        <f>("Passed Second Chamber")</f>
        <v>Passed Second Chamber</v>
      </c>
      <c r="R650" t="s">
        <v>1147</v>
      </c>
      <c r="T650" t="s">
        <v>1168</v>
      </c>
      <c r="U650" s="1">
        <v>44300</v>
      </c>
      <c r="V650" t="s">
        <v>1147</v>
      </c>
      <c r="X650" t="s">
        <v>1168</v>
      </c>
      <c r="Y650">
        <v>1</v>
      </c>
      <c r="Z650" t="s">
        <v>1147</v>
      </c>
      <c r="AB650" t="s">
        <v>1168</v>
      </c>
      <c r="AC650"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650" t="s">
        <v>1147</v>
      </c>
      <c r="AF650" t="s">
        <v>1168</v>
      </c>
      <c r="AG650">
        <v>0</v>
      </c>
      <c r="AO650">
        <v>0</v>
      </c>
    </row>
    <row r="651" spans="1:48" x14ac:dyDescent="0.35">
      <c r="A651" t="s">
        <v>1140</v>
      </c>
      <c r="B651" t="s">
        <v>1150</v>
      </c>
      <c r="C651" s="1">
        <v>44300</v>
      </c>
      <c r="D651" s="1">
        <v>44322</v>
      </c>
      <c r="E651">
        <v>1</v>
      </c>
      <c r="F651" t="s">
        <v>1150</v>
      </c>
      <c r="H651" t="s">
        <v>1169</v>
      </c>
      <c r="I651" t="str">
        <f>("HB 257")</f>
        <v>HB 257</v>
      </c>
      <c r="J651" t="s">
        <v>1150</v>
      </c>
      <c r="L651" t="s">
        <v>1169</v>
      </c>
      <c r="M651" s="1">
        <v>44222</v>
      </c>
      <c r="N651" t="s">
        <v>1150</v>
      </c>
      <c r="P651" t="s">
        <v>1169</v>
      </c>
      <c r="Q651" t="str">
        <f>("Passed Second Chamber")</f>
        <v>Passed Second Chamber</v>
      </c>
      <c r="R651" t="s">
        <v>1150</v>
      </c>
      <c r="T651" t="s">
        <v>1169</v>
      </c>
      <c r="U651" s="1">
        <v>44300</v>
      </c>
      <c r="V651" t="s">
        <v>1150</v>
      </c>
      <c r="X651" t="s">
        <v>1169</v>
      </c>
      <c r="Y651">
        <v>0</v>
      </c>
      <c r="AG651">
        <v>0</v>
      </c>
      <c r="AO651">
        <v>1</v>
      </c>
      <c r="AP651" t="s">
        <v>1150</v>
      </c>
      <c r="AR651" t="s">
        <v>1169</v>
      </c>
      <c r="AS651" t="str">
        <f>("Scope of emergency order is restricted")</f>
        <v>Scope of emergency order is restricted</v>
      </c>
      <c r="AT651" t="s">
        <v>1150</v>
      </c>
      <c r="AV651" t="s">
        <v>1169</v>
      </c>
    </row>
    <row r="652" spans="1:48" x14ac:dyDescent="0.35">
      <c r="A652" t="s">
        <v>1140</v>
      </c>
      <c r="B652" t="s">
        <v>1157</v>
      </c>
      <c r="C652" s="1">
        <v>44301</v>
      </c>
      <c r="D652" s="1">
        <v>44314</v>
      </c>
      <c r="E652">
        <v>1</v>
      </c>
      <c r="F652" t="s">
        <v>1157</v>
      </c>
      <c r="H652" t="s">
        <v>1170</v>
      </c>
      <c r="I652" t="str">
        <f>("SB 185")</f>
        <v>SB 185</v>
      </c>
      <c r="J652" t="s">
        <v>1157</v>
      </c>
      <c r="L652" t="s">
        <v>1170</v>
      </c>
      <c r="M652" s="1">
        <v>44232</v>
      </c>
      <c r="N652" t="s">
        <v>1157</v>
      </c>
      <c r="P652" t="s">
        <v>1170</v>
      </c>
      <c r="Q652" t="str">
        <f>("Passed Second Chamber")</f>
        <v>Passed Second Chamber</v>
      </c>
      <c r="R652" t="s">
        <v>1157</v>
      </c>
      <c r="T652" t="s">
        <v>1170</v>
      </c>
      <c r="U652" s="1">
        <v>44301</v>
      </c>
      <c r="V652" t="s">
        <v>1157</v>
      </c>
      <c r="X652" t="s">
        <v>1170</v>
      </c>
      <c r="Y652">
        <v>1</v>
      </c>
      <c r="Z652" t="s">
        <v>1157</v>
      </c>
      <c r="AB652" t="s">
        <v>1170</v>
      </c>
      <c r="AC652" t="str">
        <f>("Scope of emergency order is restricted")</f>
        <v>Scope of emergency order is restricted</v>
      </c>
      <c r="AD652" t="s">
        <v>1157</v>
      </c>
      <c r="AF652" t="s">
        <v>1170</v>
      </c>
      <c r="AG652">
        <v>0</v>
      </c>
      <c r="AO652">
        <v>0</v>
      </c>
    </row>
    <row r="653" spans="1:48" x14ac:dyDescent="0.35">
      <c r="A653" t="s">
        <v>1140</v>
      </c>
      <c r="B653" t="s">
        <v>1141</v>
      </c>
      <c r="C653" s="1">
        <v>44302</v>
      </c>
      <c r="D653" s="1">
        <v>44701</v>
      </c>
      <c r="E653">
        <v>1</v>
      </c>
      <c r="F653" t="s">
        <v>1141</v>
      </c>
      <c r="H653" t="s">
        <v>1171</v>
      </c>
      <c r="I653" t="str">
        <f>("HB 121")</f>
        <v>HB 121</v>
      </c>
      <c r="J653" t="s">
        <v>1141</v>
      </c>
      <c r="L653" t="s">
        <v>1171</v>
      </c>
      <c r="M653" s="1">
        <v>44202</v>
      </c>
      <c r="N653" t="s">
        <v>1141</v>
      </c>
      <c r="P653" t="s">
        <v>1171</v>
      </c>
      <c r="Q653" t="str">
        <f>("Enacted")</f>
        <v>Enacted</v>
      </c>
      <c r="R653" t="s">
        <v>1141</v>
      </c>
      <c r="T653" t="s">
        <v>1171</v>
      </c>
      <c r="U653" s="1">
        <v>44280</v>
      </c>
      <c r="V653" t="s">
        <v>1141</v>
      </c>
      <c r="X653" t="s">
        <v>1171</v>
      </c>
      <c r="Y653">
        <v>0</v>
      </c>
      <c r="AG653">
        <v>0</v>
      </c>
      <c r="AO653">
        <v>1</v>
      </c>
      <c r="AP653" t="s">
        <v>1141</v>
      </c>
      <c r="AR653" t="s">
        <v>1171</v>
      </c>
      <c r="AS653" t="str">
        <f>("Termination by another entity")</f>
        <v>Termination by another entity</v>
      </c>
      <c r="AT653" t="s">
        <v>1141</v>
      </c>
      <c r="AV653" t="s">
        <v>1171</v>
      </c>
    </row>
    <row r="654" spans="1:48" x14ac:dyDescent="0.35">
      <c r="A654" t="s">
        <v>1140</v>
      </c>
      <c r="B654" t="s">
        <v>1162</v>
      </c>
      <c r="C654" s="1">
        <v>44307</v>
      </c>
      <c r="D654" s="1">
        <v>44315</v>
      </c>
      <c r="E654">
        <v>1</v>
      </c>
      <c r="F654" t="s">
        <v>1162</v>
      </c>
      <c r="H654" t="s">
        <v>1172</v>
      </c>
      <c r="I654" t="str">
        <f>("SB 370")</f>
        <v>SB 370</v>
      </c>
      <c r="J654" t="s">
        <v>1162</v>
      </c>
      <c r="L654" t="s">
        <v>1172</v>
      </c>
      <c r="M654" s="1">
        <v>44251</v>
      </c>
      <c r="N654" t="s">
        <v>1162</v>
      </c>
      <c r="P654" t="s">
        <v>1172</v>
      </c>
      <c r="Q654" t="str">
        <f>("Passed Second Chamber")</f>
        <v>Passed Second Chamber</v>
      </c>
      <c r="R654" t="s">
        <v>1162</v>
      </c>
      <c r="T654" t="s">
        <v>1172</v>
      </c>
      <c r="U654" s="1">
        <v>44307</v>
      </c>
      <c r="V654" t="s">
        <v>1162</v>
      </c>
      <c r="X654" t="s">
        <v>1172</v>
      </c>
      <c r="Y654">
        <v>1</v>
      </c>
      <c r="Z654" t="s">
        <v>1162</v>
      </c>
      <c r="AB654" t="s">
        <v>1172</v>
      </c>
      <c r="AC654" t="str">
        <f>("Scope of emergency order is restricted")</f>
        <v>Scope of emergency order is restricted</v>
      </c>
      <c r="AD654" t="s">
        <v>1162</v>
      </c>
      <c r="AF654" t="s">
        <v>1172</v>
      </c>
      <c r="AG654">
        <v>1</v>
      </c>
      <c r="AH654" t="s">
        <v>1162</v>
      </c>
      <c r="AJ654" t="s">
        <v>1172</v>
      </c>
      <c r="AK654" t="str">
        <f>("Scope of emergency order is restricted")</f>
        <v>Scope of emergency order is restricted</v>
      </c>
      <c r="AL654" t="s">
        <v>1162</v>
      </c>
      <c r="AN654" t="s">
        <v>1172</v>
      </c>
      <c r="AO654">
        <v>1</v>
      </c>
      <c r="AP654" t="s">
        <v>1162</v>
      </c>
      <c r="AR654" t="s">
        <v>1172</v>
      </c>
      <c r="AS654" t="str">
        <f>("Scope of emergency order is restricted")</f>
        <v>Scope of emergency order is restricted</v>
      </c>
      <c r="AT654" t="s">
        <v>1162</v>
      </c>
      <c r="AV654" t="s">
        <v>1172</v>
      </c>
    </row>
    <row r="655" spans="1:48" x14ac:dyDescent="0.35">
      <c r="A655" t="s">
        <v>1140</v>
      </c>
      <c r="B655" t="s">
        <v>1145</v>
      </c>
      <c r="C655" s="1">
        <v>44308</v>
      </c>
      <c r="D655" s="1">
        <v>44329</v>
      </c>
      <c r="E655">
        <v>1</v>
      </c>
      <c r="F655" t="s">
        <v>1145</v>
      </c>
      <c r="H655" t="s">
        <v>1173</v>
      </c>
      <c r="I655" t="str">
        <f>("SB 108")</f>
        <v>SB 108</v>
      </c>
      <c r="J655" t="s">
        <v>1145</v>
      </c>
      <c r="L655" t="s">
        <v>1173</v>
      </c>
      <c r="M655" s="1">
        <v>44209</v>
      </c>
      <c r="N655" t="s">
        <v>1145</v>
      </c>
      <c r="P655" t="s">
        <v>1173</v>
      </c>
      <c r="Q655" t="str">
        <f>("Passed Second Chamber")</f>
        <v>Passed Second Chamber</v>
      </c>
      <c r="R655" t="s">
        <v>1145</v>
      </c>
      <c r="T655" t="s">
        <v>1173</v>
      </c>
      <c r="U655" s="1">
        <v>44320</v>
      </c>
      <c r="V655" t="s">
        <v>1145</v>
      </c>
      <c r="X655" t="s">
        <v>1173</v>
      </c>
      <c r="Y655">
        <v>0</v>
      </c>
      <c r="AG655">
        <v>0</v>
      </c>
      <c r="AO655">
        <v>1</v>
      </c>
      <c r="AP655" t="s">
        <v>1145</v>
      </c>
      <c r="AR655" t="s">
        <v>1173</v>
      </c>
      <c r="AS655" t="str">
        <f>("Termination by another entity")</f>
        <v>Termination by another entity</v>
      </c>
      <c r="AT655" t="s">
        <v>1145</v>
      </c>
      <c r="AV655" t="s">
        <v>1173</v>
      </c>
    </row>
    <row r="656" spans="1:48" x14ac:dyDescent="0.35">
      <c r="A656" t="s">
        <v>1140</v>
      </c>
      <c r="B656" t="s">
        <v>1152</v>
      </c>
      <c r="C656" s="1">
        <v>44309</v>
      </c>
      <c r="D656" s="1">
        <v>44325</v>
      </c>
      <c r="E656">
        <v>1</v>
      </c>
      <c r="F656" t="s">
        <v>1152</v>
      </c>
      <c r="H656" t="s">
        <v>1174</v>
      </c>
      <c r="I656" t="str">
        <f>("SB 172")</f>
        <v>SB 172</v>
      </c>
      <c r="J656" t="s">
        <v>1152</v>
      </c>
      <c r="L656" t="s">
        <v>1174</v>
      </c>
      <c r="M656" s="1">
        <v>44228</v>
      </c>
      <c r="N656" t="s">
        <v>1152</v>
      </c>
      <c r="P656" t="s">
        <v>1174</v>
      </c>
      <c r="Q656" t="str">
        <f>("Passed Second Chamber")</f>
        <v>Passed Second Chamber</v>
      </c>
      <c r="R656" t="s">
        <v>1152</v>
      </c>
      <c r="T656" t="s">
        <v>1174</v>
      </c>
      <c r="U656" s="1">
        <v>44309</v>
      </c>
      <c r="V656" t="s">
        <v>1152</v>
      </c>
      <c r="X656" t="s">
        <v>1174</v>
      </c>
      <c r="Y656">
        <v>1</v>
      </c>
      <c r="Z656" t="s">
        <v>1152</v>
      </c>
      <c r="AB656" t="s">
        <v>1174</v>
      </c>
      <c r="AC656" t="str">
        <f>("Scope of emergency order is restricted")</f>
        <v>Scope of emergency order is restricted</v>
      </c>
      <c r="AD656" t="s">
        <v>1152</v>
      </c>
      <c r="AF656" t="s">
        <v>1174</v>
      </c>
      <c r="AG656">
        <v>1</v>
      </c>
      <c r="AH656" t="s">
        <v>1152</v>
      </c>
      <c r="AJ656" t="s">
        <v>1174</v>
      </c>
      <c r="AK656" t="str">
        <f>("Scope of emergency order is restricted")</f>
        <v>Scope of emergency order is restricted</v>
      </c>
      <c r="AL656" t="s">
        <v>1152</v>
      </c>
      <c r="AN656" t="s">
        <v>1174</v>
      </c>
      <c r="AO656">
        <v>1</v>
      </c>
      <c r="AP656" t="s">
        <v>1152</v>
      </c>
      <c r="AR656" t="s">
        <v>1174</v>
      </c>
      <c r="AS656" t="str">
        <f>("Scope of emergency order is restricted")</f>
        <v>Scope of emergency order is restricted</v>
      </c>
      <c r="AT656" t="s">
        <v>1152</v>
      </c>
      <c r="AV656" t="s">
        <v>1174</v>
      </c>
    </row>
    <row r="657" spans="1:48" x14ac:dyDescent="0.35">
      <c r="A657" t="s">
        <v>1140</v>
      </c>
      <c r="B657" t="s">
        <v>1143</v>
      </c>
      <c r="C657" s="1">
        <v>44315</v>
      </c>
      <c r="D657" s="1">
        <v>44701</v>
      </c>
      <c r="E657">
        <v>1</v>
      </c>
      <c r="F657" t="s">
        <v>1143</v>
      </c>
      <c r="H657" t="s">
        <v>1175</v>
      </c>
      <c r="I657" t="str">
        <f>("HB 122")</f>
        <v>HB 122</v>
      </c>
      <c r="J657" t="s">
        <v>1143</v>
      </c>
      <c r="L657" t="s">
        <v>1175</v>
      </c>
      <c r="M657" s="1">
        <v>44202</v>
      </c>
      <c r="N657" t="s">
        <v>1143</v>
      </c>
      <c r="P657" t="s">
        <v>1175</v>
      </c>
      <c r="Q657" t="str">
        <f>("Failed")</f>
        <v>Failed</v>
      </c>
      <c r="R657" t="s">
        <v>1143</v>
      </c>
      <c r="T657" t="s">
        <v>1175</v>
      </c>
      <c r="U657" s="1">
        <v>44315</v>
      </c>
      <c r="V657" t="s">
        <v>1143</v>
      </c>
      <c r="X657" t="s">
        <v>1175</v>
      </c>
      <c r="Y657">
        <v>1</v>
      </c>
      <c r="Z657" t="s">
        <v>1143</v>
      </c>
      <c r="AB657" t="s">
        <v>1175</v>
      </c>
      <c r="AC657" t="str">
        <f>("Issuance of emergency order is restricted, Duration of emergency order is limited, Termination by legislature")</f>
        <v>Issuance of emergency order is restricted, Duration of emergency order is limited, Termination by legislature</v>
      </c>
      <c r="AD657" t="s">
        <v>1143</v>
      </c>
      <c r="AF657" t="s">
        <v>1175</v>
      </c>
      <c r="AG657">
        <v>0</v>
      </c>
      <c r="AO657">
        <v>0</v>
      </c>
    </row>
    <row r="658" spans="1:48" x14ac:dyDescent="0.35">
      <c r="A658" t="s">
        <v>1140</v>
      </c>
      <c r="B658" t="s">
        <v>117</v>
      </c>
      <c r="C658" s="1">
        <v>44315</v>
      </c>
      <c r="D658" s="1">
        <v>44701</v>
      </c>
      <c r="E658">
        <v>1</v>
      </c>
      <c r="F658" t="s">
        <v>117</v>
      </c>
      <c r="H658" t="s">
        <v>1176</v>
      </c>
      <c r="I658" t="str">
        <f>("HB 236")</f>
        <v>HB 236</v>
      </c>
      <c r="J658" t="s">
        <v>117</v>
      </c>
      <c r="L658" t="s">
        <v>1176</v>
      </c>
      <c r="M658" s="1">
        <v>44221</v>
      </c>
      <c r="N658" t="s">
        <v>117</v>
      </c>
      <c r="P658" t="s">
        <v>1176</v>
      </c>
      <c r="Q658" t="str">
        <f>("Failed")</f>
        <v>Failed</v>
      </c>
      <c r="R658" t="s">
        <v>117</v>
      </c>
      <c r="T658" t="s">
        <v>1176</v>
      </c>
      <c r="U658" s="1">
        <v>44315</v>
      </c>
      <c r="V658" t="s">
        <v>117</v>
      </c>
      <c r="X658" t="s">
        <v>1176</v>
      </c>
      <c r="Y658">
        <v>0</v>
      </c>
      <c r="AG658">
        <v>0</v>
      </c>
      <c r="AO658">
        <v>1</v>
      </c>
      <c r="AP658" t="s">
        <v>117</v>
      </c>
      <c r="AR658" t="s">
        <v>1176</v>
      </c>
      <c r="AS658" t="str">
        <f>("Termination by another entity")</f>
        <v>Termination by another entity</v>
      </c>
      <c r="AT658" t="s">
        <v>117</v>
      </c>
      <c r="AV658" t="s">
        <v>1176</v>
      </c>
    </row>
    <row r="659" spans="1:48" x14ac:dyDescent="0.35">
      <c r="A659" t="s">
        <v>1140</v>
      </c>
      <c r="B659" t="s">
        <v>1155</v>
      </c>
      <c r="C659" s="1">
        <v>44315</v>
      </c>
      <c r="D659" s="1">
        <v>44701</v>
      </c>
      <c r="E659">
        <v>1</v>
      </c>
      <c r="F659" t="s">
        <v>1155</v>
      </c>
      <c r="H659" t="s">
        <v>1177</v>
      </c>
      <c r="I659" t="str">
        <f>("HB 316")</f>
        <v>HB 316</v>
      </c>
      <c r="J659" t="s">
        <v>1155</v>
      </c>
      <c r="L659" t="s">
        <v>1177</v>
      </c>
      <c r="M659" s="1">
        <v>44231</v>
      </c>
      <c r="N659" t="s">
        <v>1155</v>
      </c>
      <c r="P659" t="s">
        <v>1177</v>
      </c>
      <c r="Q659" t="str">
        <f>("Failed")</f>
        <v>Failed</v>
      </c>
      <c r="R659" t="s">
        <v>1155</v>
      </c>
      <c r="T659" t="s">
        <v>1177</v>
      </c>
      <c r="U659" s="1">
        <v>44315</v>
      </c>
      <c r="V659" t="s">
        <v>1155</v>
      </c>
      <c r="X659" t="s">
        <v>1177</v>
      </c>
      <c r="Y659">
        <v>1</v>
      </c>
      <c r="Z659" t="s">
        <v>1155</v>
      </c>
      <c r="AB659" t="s">
        <v>1177</v>
      </c>
      <c r="AC659" t="str">
        <f>("Issuance of emergency order is restricted, Duration of emergency order is limited, Termination by legislature")</f>
        <v>Issuance of emergency order is restricted, Duration of emergency order is limited, Termination by legislature</v>
      </c>
      <c r="AD659" t="s">
        <v>1155</v>
      </c>
      <c r="AF659" t="s">
        <v>1177</v>
      </c>
      <c r="AG659">
        <v>0</v>
      </c>
      <c r="AO659">
        <v>1</v>
      </c>
      <c r="AP659" t="s">
        <v>1155</v>
      </c>
      <c r="AR659" t="s">
        <v>1177</v>
      </c>
      <c r="AS659" t="str">
        <f>("Issuance of emergency order is restricted, Duration of emergency order is limited, Termination by another entity")</f>
        <v>Issuance of emergency order is restricted, Duration of emergency order is limited, Termination by another entity</v>
      </c>
      <c r="AT659" t="s">
        <v>1155</v>
      </c>
      <c r="AV659" t="s">
        <v>1177</v>
      </c>
    </row>
    <row r="660" spans="1:48" x14ac:dyDescent="0.35">
      <c r="A660" t="s">
        <v>1140</v>
      </c>
      <c r="B660" t="s">
        <v>1157</v>
      </c>
      <c r="C660" s="1">
        <v>44315</v>
      </c>
      <c r="D660" s="1">
        <v>44701</v>
      </c>
      <c r="E660">
        <v>1</v>
      </c>
      <c r="F660" t="s">
        <v>1157</v>
      </c>
      <c r="H660" t="s">
        <v>1178</v>
      </c>
      <c r="I660" t="str">
        <f>("SB 185")</f>
        <v>SB 185</v>
      </c>
      <c r="J660" t="s">
        <v>1157</v>
      </c>
      <c r="L660" t="s">
        <v>1178</v>
      </c>
      <c r="M660" s="1">
        <v>44232</v>
      </c>
      <c r="N660" t="s">
        <v>1157</v>
      </c>
      <c r="P660" t="s">
        <v>1178</v>
      </c>
      <c r="Q660" t="str">
        <f>("Enacted")</f>
        <v>Enacted</v>
      </c>
      <c r="R660" t="s">
        <v>1157</v>
      </c>
      <c r="T660" t="s">
        <v>1178</v>
      </c>
      <c r="U660" s="1">
        <v>44301</v>
      </c>
      <c r="V660" t="s">
        <v>1157</v>
      </c>
      <c r="X660" t="s">
        <v>1178</v>
      </c>
      <c r="Y660">
        <v>1</v>
      </c>
      <c r="Z660" t="s">
        <v>1157</v>
      </c>
      <c r="AB660" t="s">
        <v>1178</v>
      </c>
      <c r="AC660" t="str">
        <f>("Scope of emergency order is restricted")</f>
        <v>Scope of emergency order is restricted</v>
      </c>
      <c r="AD660" t="s">
        <v>1157</v>
      </c>
      <c r="AF660" t="s">
        <v>1178</v>
      </c>
      <c r="AG660">
        <v>0</v>
      </c>
      <c r="AO660">
        <v>0</v>
      </c>
    </row>
    <row r="661" spans="1:48" x14ac:dyDescent="0.35">
      <c r="A661" t="s">
        <v>1140</v>
      </c>
      <c r="B661" t="s">
        <v>1162</v>
      </c>
      <c r="C661" s="1">
        <v>44316</v>
      </c>
      <c r="D661" s="1">
        <v>44701</v>
      </c>
      <c r="E661">
        <v>1</v>
      </c>
      <c r="F661" t="s">
        <v>1162</v>
      </c>
      <c r="H661" t="s">
        <v>1179</v>
      </c>
      <c r="I661" t="str">
        <f>("SB 370")</f>
        <v>SB 370</v>
      </c>
      <c r="J661" t="s">
        <v>1162</v>
      </c>
      <c r="L661" t="s">
        <v>1179</v>
      </c>
      <c r="M661" s="1">
        <v>44251</v>
      </c>
      <c r="N661" t="s">
        <v>1162</v>
      </c>
      <c r="P661" t="s">
        <v>1179</v>
      </c>
      <c r="Q661" t="str">
        <f>("Enacted")</f>
        <v>Enacted</v>
      </c>
      <c r="R661" t="s">
        <v>1162</v>
      </c>
      <c r="T661" t="s">
        <v>1179</v>
      </c>
      <c r="U661" s="1">
        <v>44316</v>
      </c>
      <c r="V661" t="s">
        <v>1162</v>
      </c>
      <c r="X661" t="s">
        <v>1179</v>
      </c>
      <c r="Y661">
        <v>1</v>
      </c>
      <c r="Z661" t="s">
        <v>1162</v>
      </c>
      <c r="AB661" t="s">
        <v>1179</v>
      </c>
      <c r="AC661" t="str">
        <f>("Scope of emergency order is restricted")</f>
        <v>Scope of emergency order is restricted</v>
      </c>
      <c r="AD661" t="s">
        <v>1162</v>
      </c>
      <c r="AF661" t="s">
        <v>1179</v>
      </c>
      <c r="AG661">
        <v>1</v>
      </c>
      <c r="AH661" t="s">
        <v>1162</v>
      </c>
      <c r="AJ661" t="s">
        <v>1179</v>
      </c>
      <c r="AK661" t="str">
        <f>("Scope of emergency order is restricted")</f>
        <v>Scope of emergency order is restricted</v>
      </c>
      <c r="AL661" t="s">
        <v>1162</v>
      </c>
      <c r="AN661" t="s">
        <v>1179</v>
      </c>
      <c r="AO661">
        <v>1</v>
      </c>
      <c r="AP661" t="s">
        <v>1162</v>
      </c>
      <c r="AR661" t="s">
        <v>1179</v>
      </c>
      <c r="AS661" t="str">
        <f>("Scope of emergency order is restricted")</f>
        <v>Scope of emergency order is restricted</v>
      </c>
      <c r="AT661" t="s">
        <v>1162</v>
      </c>
      <c r="AV661" t="s">
        <v>1179</v>
      </c>
    </row>
    <row r="662" spans="1:48" x14ac:dyDescent="0.35">
      <c r="A662" t="s">
        <v>1140</v>
      </c>
      <c r="B662" t="s">
        <v>1150</v>
      </c>
      <c r="C662" s="1">
        <v>44323</v>
      </c>
      <c r="D662" s="1">
        <v>44701</v>
      </c>
      <c r="E662">
        <v>1</v>
      </c>
      <c r="F662" t="s">
        <v>1150</v>
      </c>
      <c r="H662" t="s">
        <v>1180</v>
      </c>
      <c r="I662" t="str">
        <f>("HB 257")</f>
        <v>HB 257</v>
      </c>
      <c r="J662" t="s">
        <v>1150</v>
      </c>
      <c r="L662" t="s">
        <v>1180</v>
      </c>
      <c r="M662" s="1">
        <v>44222</v>
      </c>
      <c r="N662" t="s">
        <v>1150</v>
      </c>
      <c r="P662" t="s">
        <v>1180</v>
      </c>
      <c r="Q662" t="str">
        <f>("Enacted")</f>
        <v>Enacted</v>
      </c>
      <c r="R662" t="s">
        <v>1150</v>
      </c>
      <c r="T662" t="s">
        <v>1180</v>
      </c>
      <c r="U662" s="1">
        <v>44323</v>
      </c>
      <c r="V662" t="s">
        <v>1150</v>
      </c>
      <c r="X662" t="s">
        <v>1180</v>
      </c>
      <c r="Y662">
        <v>0</v>
      </c>
      <c r="AG662">
        <v>0</v>
      </c>
      <c r="AO662">
        <v>1</v>
      </c>
      <c r="AP662" t="s">
        <v>1150</v>
      </c>
      <c r="AR662" t="s">
        <v>1180</v>
      </c>
      <c r="AS662" t="str">
        <f>("Scope of emergency order is restricted")</f>
        <v>Scope of emergency order is restricted</v>
      </c>
      <c r="AT662" t="s">
        <v>1150</v>
      </c>
      <c r="AV662" t="s">
        <v>1180</v>
      </c>
    </row>
    <row r="663" spans="1:48" x14ac:dyDescent="0.35">
      <c r="A663" t="s">
        <v>1140</v>
      </c>
      <c r="B663" t="s">
        <v>1152</v>
      </c>
      <c r="C663" s="1">
        <v>44326</v>
      </c>
      <c r="D663" s="1">
        <v>44701</v>
      </c>
      <c r="E663">
        <v>1</v>
      </c>
      <c r="F663" t="s">
        <v>1152</v>
      </c>
      <c r="H663" t="s">
        <v>1181</v>
      </c>
      <c r="I663" t="str">
        <f>("SB 172")</f>
        <v>SB 172</v>
      </c>
      <c r="J663" t="s">
        <v>1152</v>
      </c>
      <c r="L663" t="s">
        <v>1181</v>
      </c>
      <c r="M663" s="1">
        <v>44228</v>
      </c>
      <c r="N663" t="s">
        <v>1152</v>
      </c>
      <c r="P663" t="s">
        <v>1181</v>
      </c>
      <c r="Q663" t="str">
        <f>("Enacted")</f>
        <v>Enacted</v>
      </c>
      <c r="R663" t="s">
        <v>1152</v>
      </c>
      <c r="T663" t="s">
        <v>1181</v>
      </c>
      <c r="U663" s="1">
        <v>44326</v>
      </c>
      <c r="V663" t="s">
        <v>1152</v>
      </c>
      <c r="X663" t="s">
        <v>1181</v>
      </c>
      <c r="Y663">
        <v>1</v>
      </c>
      <c r="Z663" t="s">
        <v>1152</v>
      </c>
      <c r="AB663" t="s">
        <v>1181</v>
      </c>
      <c r="AC663" t="str">
        <f>("Scope of emergency order is restricted")</f>
        <v>Scope of emergency order is restricted</v>
      </c>
      <c r="AD663" t="s">
        <v>1152</v>
      </c>
      <c r="AF663" t="s">
        <v>1181</v>
      </c>
      <c r="AG663">
        <v>1</v>
      </c>
      <c r="AH663" t="s">
        <v>1152</v>
      </c>
      <c r="AJ663" t="s">
        <v>1181</v>
      </c>
      <c r="AK663" t="str">
        <f>("Scope of emergency order is restricted")</f>
        <v>Scope of emergency order is restricted</v>
      </c>
      <c r="AL663" t="s">
        <v>1152</v>
      </c>
      <c r="AN663" t="s">
        <v>1181</v>
      </c>
      <c r="AO663">
        <v>1</v>
      </c>
      <c r="AP663" t="s">
        <v>1152</v>
      </c>
      <c r="AR663" t="s">
        <v>1181</v>
      </c>
      <c r="AS663" t="str">
        <f>("Scope of emergency order is restricted")</f>
        <v>Scope of emergency order is restricted</v>
      </c>
      <c r="AT663" t="s">
        <v>1152</v>
      </c>
      <c r="AV663" t="s">
        <v>1181</v>
      </c>
    </row>
    <row r="664" spans="1:48" x14ac:dyDescent="0.35">
      <c r="A664" t="s">
        <v>1140</v>
      </c>
      <c r="B664" t="s">
        <v>1147</v>
      </c>
      <c r="C664" s="1">
        <v>44330</v>
      </c>
      <c r="D664" s="1">
        <v>44701</v>
      </c>
      <c r="E664">
        <v>1</v>
      </c>
      <c r="F664" t="s">
        <v>1147</v>
      </c>
      <c r="H664" t="s">
        <v>1182</v>
      </c>
      <c r="I664" t="str">
        <f>("HB 230")</f>
        <v>HB 230</v>
      </c>
      <c r="J664" t="s">
        <v>1147</v>
      </c>
      <c r="L664" t="s">
        <v>1182</v>
      </c>
      <c r="M664" s="1">
        <v>44218</v>
      </c>
      <c r="N664" t="s">
        <v>1147</v>
      </c>
      <c r="P664" t="s">
        <v>1182</v>
      </c>
      <c r="Q664" t="str">
        <f>("Enacted")</f>
        <v>Enacted</v>
      </c>
      <c r="R664" t="s">
        <v>1147</v>
      </c>
      <c r="T664" t="s">
        <v>1182</v>
      </c>
      <c r="U664" s="1">
        <v>44330</v>
      </c>
      <c r="V664" t="s">
        <v>1147</v>
      </c>
      <c r="X664" t="s">
        <v>1182</v>
      </c>
      <c r="Y664">
        <v>1</v>
      </c>
      <c r="Z664" t="s">
        <v>1147</v>
      </c>
      <c r="AB664" t="s">
        <v>1182</v>
      </c>
      <c r="AC664"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664" t="s">
        <v>1147</v>
      </c>
      <c r="AF664" t="s">
        <v>1182</v>
      </c>
      <c r="AG664">
        <v>0</v>
      </c>
      <c r="AO664">
        <v>0</v>
      </c>
    </row>
    <row r="665" spans="1:48" x14ac:dyDescent="0.35">
      <c r="A665" t="s">
        <v>1140</v>
      </c>
      <c r="B665" t="s">
        <v>1145</v>
      </c>
      <c r="C665" s="1">
        <v>44330</v>
      </c>
      <c r="D665" s="1">
        <v>44701</v>
      </c>
      <c r="E665">
        <v>1</v>
      </c>
      <c r="F665" t="s">
        <v>1145</v>
      </c>
      <c r="H665" t="s">
        <v>1183</v>
      </c>
      <c r="I665" t="str">
        <f>("SB 108")</f>
        <v>SB 108</v>
      </c>
      <c r="J665" t="s">
        <v>1145</v>
      </c>
      <c r="L665" t="s">
        <v>1183</v>
      </c>
      <c r="M665" s="1">
        <v>44209</v>
      </c>
      <c r="N665" t="s">
        <v>1145</v>
      </c>
      <c r="P665" t="s">
        <v>1183</v>
      </c>
      <c r="Q665" t="str">
        <f>("Vetoed")</f>
        <v>Vetoed</v>
      </c>
      <c r="R665" t="s">
        <v>1145</v>
      </c>
      <c r="T665" t="s">
        <v>1183</v>
      </c>
      <c r="U665" s="1">
        <v>44330</v>
      </c>
      <c r="V665" t="s">
        <v>1145</v>
      </c>
      <c r="X665" t="s">
        <v>1183</v>
      </c>
      <c r="Y665">
        <v>0</v>
      </c>
      <c r="AG665">
        <v>0</v>
      </c>
      <c r="AO665">
        <v>1</v>
      </c>
      <c r="AP665" t="s">
        <v>1145</v>
      </c>
      <c r="AR665" t="s">
        <v>1183</v>
      </c>
      <c r="AS665" t="str">
        <f>("Termination by another entity")</f>
        <v>Termination by another entity</v>
      </c>
      <c r="AT665" t="s">
        <v>1145</v>
      </c>
      <c r="AV665" t="s">
        <v>1183</v>
      </c>
    </row>
    <row r="666" spans="1:48" x14ac:dyDescent="0.35">
      <c r="A666" t="s">
        <v>1184</v>
      </c>
      <c r="B666" t="s">
        <v>48</v>
      </c>
      <c r="C666" s="1">
        <v>44197</v>
      </c>
      <c r="D666" s="1">
        <v>44203</v>
      </c>
      <c r="E666">
        <v>0</v>
      </c>
      <c r="I666" t="str">
        <f>("")</f>
        <v/>
      </c>
    </row>
    <row r="667" spans="1:48" x14ac:dyDescent="0.35">
      <c r="A667" t="s">
        <v>1184</v>
      </c>
      <c r="B667" t="s">
        <v>1185</v>
      </c>
      <c r="C667" s="1">
        <v>44204</v>
      </c>
      <c r="D667" s="1">
        <v>44670</v>
      </c>
      <c r="E667">
        <v>1</v>
      </c>
      <c r="F667" t="s">
        <v>1186</v>
      </c>
      <c r="H667" t="s">
        <v>1187</v>
      </c>
      <c r="I667" t="str">
        <f>("LB 167 ")</f>
        <v xml:space="preserve">LB 167 </v>
      </c>
      <c r="J667" t="s">
        <v>1186</v>
      </c>
      <c r="L667" t="s">
        <v>1187</v>
      </c>
      <c r="M667" s="1">
        <v>44204</v>
      </c>
      <c r="N667" t="s">
        <v>1186</v>
      </c>
      <c r="P667" t="s">
        <v>1187</v>
      </c>
      <c r="Q667" t="str">
        <f>("Introduced")</f>
        <v>Introduced</v>
      </c>
      <c r="R667" t="s">
        <v>1186</v>
      </c>
      <c r="T667" t="s">
        <v>1187</v>
      </c>
      <c r="U667" s="1">
        <v>44251</v>
      </c>
      <c r="V667" t="s">
        <v>1186</v>
      </c>
      <c r="X667" t="s">
        <v>1187</v>
      </c>
      <c r="Y667">
        <v>1</v>
      </c>
      <c r="Z667" t="s">
        <v>1188</v>
      </c>
      <c r="AB667" t="s">
        <v>1189</v>
      </c>
      <c r="AC667" t="str">
        <f>("Scope of emergency order is restricted")</f>
        <v>Scope of emergency order is restricted</v>
      </c>
      <c r="AD667" t="s">
        <v>1188</v>
      </c>
      <c r="AF667" t="s">
        <v>1189</v>
      </c>
      <c r="AG667">
        <v>1</v>
      </c>
      <c r="AH667" t="s">
        <v>1188</v>
      </c>
      <c r="AJ667" t="s">
        <v>1189</v>
      </c>
      <c r="AK667" t="str">
        <f>("Scope of emergency order is restricted")</f>
        <v>Scope of emergency order is restricted</v>
      </c>
      <c r="AL667" t="s">
        <v>1188</v>
      </c>
      <c r="AN667" t="s">
        <v>1189</v>
      </c>
      <c r="AO667">
        <v>1</v>
      </c>
      <c r="AP667" t="s">
        <v>1188</v>
      </c>
      <c r="AR667" t="s">
        <v>1189</v>
      </c>
      <c r="AS667" t="str">
        <f>("Scope of emergency order is restricted")</f>
        <v>Scope of emergency order is restricted</v>
      </c>
      <c r="AT667" t="s">
        <v>1188</v>
      </c>
      <c r="AV667" t="s">
        <v>1189</v>
      </c>
    </row>
    <row r="668" spans="1:48" x14ac:dyDescent="0.35">
      <c r="A668" t="s">
        <v>1184</v>
      </c>
      <c r="B668" t="s">
        <v>1190</v>
      </c>
      <c r="C668" s="1">
        <v>44216</v>
      </c>
      <c r="D668" s="1">
        <v>44701</v>
      </c>
      <c r="E668">
        <v>1</v>
      </c>
      <c r="F668" t="s">
        <v>1191</v>
      </c>
      <c r="H668" t="s">
        <v>1192</v>
      </c>
      <c r="I668" t="str">
        <f>("Legislative Bill 637")</f>
        <v>Legislative Bill 637</v>
      </c>
      <c r="J668" t="s">
        <v>1191</v>
      </c>
      <c r="L668" t="s">
        <v>1192</v>
      </c>
      <c r="M668" s="1">
        <v>44216</v>
      </c>
      <c r="N668" t="s">
        <v>1191</v>
      </c>
      <c r="P668" t="s">
        <v>1192</v>
      </c>
      <c r="Q668" t="str">
        <f>("Introduced")</f>
        <v>Introduced</v>
      </c>
      <c r="R668" t="s">
        <v>1191</v>
      </c>
      <c r="T668" t="s">
        <v>1192</v>
      </c>
      <c r="U668" s="1">
        <v>44238</v>
      </c>
      <c r="V668" t="s">
        <v>1191</v>
      </c>
      <c r="X668" t="s">
        <v>1192</v>
      </c>
      <c r="Y668">
        <v>0</v>
      </c>
      <c r="AG668">
        <v>0</v>
      </c>
      <c r="AO668">
        <v>1</v>
      </c>
      <c r="AP668" t="s">
        <v>1193</v>
      </c>
      <c r="AR668" t="s">
        <v>1194</v>
      </c>
      <c r="AS668" t="str">
        <f>("Issuance of emergency order is restricted")</f>
        <v>Issuance of emergency order is restricted</v>
      </c>
      <c r="AT668" t="s">
        <v>1193</v>
      </c>
      <c r="AV668" t="s">
        <v>1194</v>
      </c>
    </row>
    <row r="669" spans="1:48" x14ac:dyDescent="0.35">
      <c r="A669" t="s">
        <v>1184</v>
      </c>
      <c r="B669" t="s">
        <v>1185</v>
      </c>
      <c r="C669" s="1">
        <v>44671</v>
      </c>
      <c r="D669" s="1">
        <v>44701</v>
      </c>
      <c r="E669">
        <v>1</v>
      </c>
      <c r="F669" t="s">
        <v>1186</v>
      </c>
      <c r="H669" t="s">
        <v>1187</v>
      </c>
      <c r="I669" t="str">
        <f>("LB 167 ")</f>
        <v xml:space="preserve">LB 167 </v>
      </c>
      <c r="J669" t="s">
        <v>1186</v>
      </c>
      <c r="L669" t="s">
        <v>1187</v>
      </c>
      <c r="M669" s="1">
        <v>44204</v>
      </c>
      <c r="N669" t="s">
        <v>1186</v>
      </c>
      <c r="P669" t="s">
        <v>1187</v>
      </c>
      <c r="Q669" t="str">
        <f>("Failed")</f>
        <v>Failed</v>
      </c>
      <c r="R669" t="s">
        <v>1186</v>
      </c>
      <c r="T669" t="s">
        <v>1187</v>
      </c>
      <c r="U669" s="1">
        <v>44671</v>
      </c>
      <c r="V669" t="s">
        <v>1186</v>
      </c>
      <c r="X669" t="s">
        <v>1187</v>
      </c>
      <c r="Y669">
        <v>1</v>
      </c>
      <c r="Z669" t="s">
        <v>1188</v>
      </c>
      <c r="AB669" t="s">
        <v>1189</v>
      </c>
      <c r="AC669" t="str">
        <f>("Scope of emergency order is restricted")</f>
        <v>Scope of emergency order is restricted</v>
      </c>
      <c r="AD669" t="s">
        <v>1188</v>
      </c>
      <c r="AF669" t="s">
        <v>1189</v>
      </c>
      <c r="AG669">
        <v>1</v>
      </c>
      <c r="AH669" t="s">
        <v>1188</v>
      </c>
      <c r="AJ669" t="s">
        <v>1189</v>
      </c>
      <c r="AK669" t="str">
        <f>("Scope of emergency order is restricted")</f>
        <v>Scope of emergency order is restricted</v>
      </c>
      <c r="AL669" t="s">
        <v>1188</v>
      </c>
      <c r="AN669" t="s">
        <v>1189</v>
      </c>
      <c r="AO669">
        <v>1</v>
      </c>
      <c r="AP669" t="s">
        <v>1188</v>
      </c>
      <c r="AR669" t="s">
        <v>1189</v>
      </c>
      <c r="AS669" t="str">
        <f>("Scope of emergency order is restricted")</f>
        <v>Scope of emergency order is restricted</v>
      </c>
      <c r="AT669" t="s">
        <v>1188</v>
      </c>
      <c r="AV669" t="s">
        <v>1189</v>
      </c>
    </row>
    <row r="670" spans="1:48" x14ac:dyDescent="0.35">
      <c r="A670" t="s">
        <v>1195</v>
      </c>
      <c r="B670" t="s">
        <v>48</v>
      </c>
      <c r="C670" s="1">
        <v>44197</v>
      </c>
      <c r="D670" s="1">
        <v>44229</v>
      </c>
      <c r="E670">
        <v>0</v>
      </c>
      <c r="I670" t="str">
        <f>("")</f>
        <v/>
      </c>
    </row>
    <row r="671" spans="1:48" x14ac:dyDescent="0.35">
      <c r="A671" t="s">
        <v>1195</v>
      </c>
      <c r="B671" t="s">
        <v>1196</v>
      </c>
      <c r="C671" s="1">
        <v>44230</v>
      </c>
      <c r="D671" s="1">
        <v>44295</v>
      </c>
      <c r="E671">
        <v>1</v>
      </c>
      <c r="F671" t="s">
        <v>1197</v>
      </c>
      <c r="H671" t="s">
        <v>1198</v>
      </c>
      <c r="I671" t="str">
        <f>("Senate Bill 88")</f>
        <v>Senate Bill 88</v>
      </c>
      <c r="J671" t="s">
        <v>1197</v>
      </c>
      <c r="L671" t="s">
        <v>1198</v>
      </c>
      <c r="M671" s="1">
        <v>44230</v>
      </c>
      <c r="N671" t="s">
        <v>1197</v>
      </c>
      <c r="P671" t="s">
        <v>1198</v>
      </c>
      <c r="Q671" t="str">
        <f>("Introduced")</f>
        <v>Introduced</v>
      </c>
      <c r="R671" t="s">
        <v>1197</v>
      </c>
      <c r="T671" t="s">
        <v>1198</v>
      </c>
      <c r="U671" s="1">
        <v>44231</v>
      </c>
      <c r="V671" t="s">
        <v>1197</v>
      </c>
      <c r="X671" t="s">
        <v>1198</v>
      </c>
      <c r="Y671">
        <v>1</v>
      </c>
      <c r="Z671" t="s">
        <v>1197</v>
      </c>
      <c r="AB671" t="s">
        <v>1198</v>
      </c>
      <c r="AC671" t="str">
        <f>("Termination by legislature")</f>
        <v>Termination by legislature</v>
      </c>
      <c r="AD671" t="s">
        <v>1197</v>
      </c>
      <c r="AF671" t="s">
        <v>1198</v>
      </c>
      <c r="AG671">
        <v>0</v>
      </c>
      <c r="AO671">
        <v>0</v>
      </c>
    </row>
    <row r="672" spans="1:48" x14ac:dyDescent="0.35">
      <c r="A672" t="s">
        <v>1195</v>
      </c>
      <c r="B672" t="s">
        <v>1199</v>
      </c>
      <c r="C672" s="1">
        <v>44231</v>
      </c>
      <c r="D672" s="1">
        <v>44295</v>
      </c>
      <c r="E672">
        <v>1</v>
      </c>
      <c r="F672" t="s">
        <v>1200</v>
      </c>
      <c r="H672" t="s">
        <v>1201</v>
      </c>
      <c r="I672" t="str">
        <f>("Assembly Bill 93")</f>
        <v>Assembly Bill 93</v>
      </c>
      <c r="J672" t="s">
        <v>1200</v>
      </c>
      <c r="L672" t="s">
        <v>1201</v>
      </c>
      <c r="M672" s="1">
        <v>44231</v>
      </c>
      <c r="N672" t="s">
        <v>1200</v>
      </c>
      <c r="P672" t="s">
        <v>1201</v>
      </c>
      <c r="Q672" t="str">
        <f>("Introduced")</f>
        <v>Introduced</v>
      </c>
      <c r="R672" t="s">
        <v>1200</v>
      </c>
      <c r="T672" t="s">
        <v>1201</v>
      </c>
      <c r="U672" s="1">
        <v>44249</v>
      </c>
      <c r="V672" t="s">
        <v>1200</v>
      </c>
      <c r="X672" t="s">
        <v>1201</v>
      </c>
      <c r="Y672">
        <v>1</v>
      </c>
      <c r="Z672" t="s">
        <v>1200</v>
      </c>
      <c r="AB672" t="s">
        <v>1201</v>
      </c>
      <c r="AC672" t="str">
        <f>("Issuance of emergency order is restricted, Duration of emergency order is limited, Scope of emergency order is restricted")</f>
        <v>Issuance of emergency order is restricted, Duration of emergency order is limited, Scope of emergency order is restricted</v>
      </c>
      <c r="AD672" t="s">
        <v>1200</v>
      </c>
      <c r="AF672" t="s">
        <v>1201</v>
      </c>
      <c r="AG672">
        <v>0</v>
      </c>
      <c r="AO672">
        <v>0</v>
      </c>
    </row>
    <row r="673" spans="1:41" x14ac:dyDescent="0.35">
      <c r="A673" t="s">
        <v>1195</v>
      </c>
      <c r="B673" t="s">
        <v>1199</v>
      </c>
      <c r="C673" s="1">
        <v>44296</v>
      </c>
      <c r="D673" s="1">
        <v>44701</v>
      </c>
      <c r="E673">
        <v>1</v>
      </c>
      <c r="F673" t="s">
        <v>1200</v>
      </c>
      <c r="H673" t="s">
        <v>1201</v>
      </c>
      <c r="I673" t="str">
        <f>("Assembly Bill 93")</f>
        <v>Assembly Bill 93</v>
      </c>
      <c r="J673" t="s">
        <v>1200</v>
      </c>
      <c r="L673" t="s">
        <v>1201</v>
      </c>
      <c r="M673" s="1">
        <v>44231</v>
      </c>
      <c r="N673" t="s">
        <v>1200</v>
      </c>
      <c r="P673" t="s">
        <v>1201</v>
      </c>
      <c r="Q673" t="str">
        <f>("Failed")</f>
        <v>Failed</v>
      </c>
      <c r="R673" t="s">
        <v>1200</v>
      </c>
      <c r="T673" t="s">
        <v>1201</v>
      </c>
      <c r="U673" s="1">
        <v>44296</v>
      </c>
      <c r="V673" t="s">
        <v>1200</v>
      </c>
      <c r="X673" t="s">
        <v>1201</v>
      </c>
      <c r="Y673">
        <v>1</v>
      </c>
      <c r="Z673" t="s">
        <v>1200</v>
      </c>
      <c r="AB673" t="s">
        <v>1201</v>
      </c>
      <c r="AC673" t="str">
        <f>("Issuance of emergency order is restricted, Duration of emergency order is limited, Scope of emergency order is restricted")</f>
        <v>Issuance of emergency order is restricted, Duration of emergency order is limited, Scope of emergency order is restricted</v>
      </c>
      <c r="AD673" t="s">
        <v>1200</v>
      </c>
      <c r="AF673" t="s">
        <v>1201</v>
      </c>
      <c r="AG673">
        <v>0</v>
      </c>
      <c r="AO673">
        <v>0</v>
      </c>
    </row>
    <row r="674" spans="1:41" x14ac:dyDescent="0.35">
      <c r="A674" t="s">
        <v>1195</v>
      </c>
      <c r="B674" t="s">
        <v>1196</v>
      </c>
      <c r="C674" s="1">
        <v>44296</v>
      </c>
      <c r="D674" s="1">
        <v>44701</v>
      </c>
      <c r="E674">
        <v>1</v>
      </c>
      <c r="F674" t="s">
        <v>1197</v>
      </c>
      <c r="H674" t="s">
        <v>1198</v>
      </c>
      <c r="I674" t="str">
        <f>("Senate Bill 88")</f>
        <v>Senate Bill 88</v>
      </c>
      <c r="J674" t="s">
        <v>1197</v>
      </c>
      <c r="L674" t="s">
        <v>1198</v>
      </c>
      <c r="M674" s="1">
        <v>44230</v>
      </c>
      <c r="N674" t="s">
        <v>1197</v>
      </c>
      <c r="P674" t="s">
        <v>1198</v>
      </c>
      <c r="Q674" t="str">
        <f>("Failed")</f>
        <v>Failed</v>
      </c>
      <c r="R674" t="s">
        <v>1197</v>
      </c>
      <c r="T674" t="s">
        <v>1198</v>
      </c>
      <c r="U674" s="1">
        <v>44296</v>
      </c>
      <c r="V674" t="s">
        <v>1197</v>
      </c>
      <c r="X674" t="s">
        <v>1198</v>
      </c>
      <c r="Y674">
        <v>1</v>
      </c>
      <c r="Z674" t="s">
        <v>1197</v>
      </c>
      <c r="AB674" t="s">
        <v>1198</v>
      </c>
      <c r="AC674" t="str">
        <f>("Termination by legislature")</f>
        <v>Termination by legislature</v>
      </c>
      <c r="AD674" t="s">
        <v>1197</v>
      </c>
      <c r="AF674" t="s">
        <v>1198</v>
      </c>
      <c r="AG674">
        <v>0</v>
      </c>
      <c r="AO674">
        <v>0</v>
      </c>
    </row>
    <row r="675" spans="1:41" x14ac:dyDescent="0.35">
      <c r="A675" t="s">
        <v>1202</v>
      </c>
      <c r="B675" t="s">
        <v>48</v>
      </c>
      <c r="C675" s="1">
        <v>44197</v>
      </c>
      <c r="D675" s="1">
        <v>44199</v>
      </c>
      <c r="E675">
        <v>0</v>
      </c>
      <c r="I675" t="str">
        <f>("")</f>
        <v/>
      </c>
    </row>
    <row r="676" spans="1:41" x14ac:dyDescent="0.35">
      <c r="A676" t="s">
        <v>1202</v>
      </c>
      <c r="B676" t="s">
        <v>1203</v>
      </c>
      <c r="C676" s="1">
        <v>44200</v>
      </c>
      <c r="D676" s="1">
        <v>44250</v>
      </c>
      <c r="E676">
        <v>1</v>
      </c>
      <c r="F676" t="s">
        <v>1204</v>
      </c>
      <c r="H676" t="s">
        <v>1205</v>
      </c>
      <c r="I676" t="str">
        <f>("House Bill 187")</f>
        <v>House Bill 187</v>
      </c>
      <c r="J676" t="s">
        <v>1204</v>
      </c>
      <c r="L676" t="s">
        <v>1205</v>
      </c>
      <c r="M676" t="s">
        <v>1206</v>
      </c>
      <c r="N676" t="s">
        <v>1204</v>
      </c>
      <c r="P676" t="s">
        <v>1205</v>
      </c>
      <c r="Q676" t="str">
        <f t="shared" ref="Q676:Q684" si="50">("Introduced")</f>
        <v>Introduced</v>
      </c>
      <c r="R676" t="s">
        <v>1204</v>
      </c>
      <c r="T676" t="s">
        <v>1205</v>
      </c>
      <c r="U676" s="1">
        <v>44230</v>
      </c>
      <c r="V676" t="s">
        <v>1204</v>
      </c>
      <c r="X676" t="s">
        <v>1205</v>
      </c>
      <c r="Y676">
        <v>0</v>
      </c>
      <c r="AG676">
        <v>1</v>
      </c>
      <c r="AH676" t="s">
        <v>1204</v>
      </c>
      <c r="AJ676" t="s">
        <v>1205</v>
      </c>
      <c r="AK676" t="str">
        <f>("Issuance of emergency order is restricted, Scope of emergency order is restricted")</f>
        <v>Issuance of emergency order is restricted, Scope of emergency order is restricted</v>
      </c>
      <c r="AL676" t="s">
        <v>1204</v>
      </c>
      <c r="AN676" t="s">
        <v>1205</v>
      </c>
      <c r="AO676">
        <v>0</v>
      </c>
    </row>
    <row r="677" spans="1:41" x14ac:dyDescent="0.35">
      <c r="A677" t="s">
        <v>1202</v>
      </c>
      <c r="B677" t="s">
        <v>1207</v>
      </c>
      <c r="C677" s="1">
        <v>44205</v>
      </c>
      <c r="D677" s="1">
        <v>44570</v>
      </c>
      <c r="E677">
        <v>1</v>
      </c>
      <c r="F677" t="s">
        <v>1208</v>
      </c>
      <c r="H677" t="s">
        <v>1209</v>
      </c>
      <c r="I677" t="str">
        <f>("HB 275")</f>
        <v>HB 275</v>
      </c>
      <c r="J677" t="s">
        <v>1208</v>
      </c>
      <c r="L677" t="s">
        <v>1209</v>
      </c>
      <c r="M677" s="1">
        <v>44205</v>
      </c>
      <c r="N677" t="s">
        <v>1208</v>
      </c>
      <c r="P677" t="s">
        <v>1209</v>
      </c>
      <c r="Q677" t="str">
        <f t="shared" si="50"/>
        <v>Introduced</v>
      </c>
      <c r="R677" t="s">
        <v>1208</v>
      </c>
      <c r="T677" t="s">
        <v>1209</v>
      </c>
      <c r="U677" s="1">
        <v>44570</v>
      </c>
      <c r="V677" t="s">
        <v>1208</v>
      </c>
      <c r="X677" t="s">
        <v>1209</v>
      </c>
      <c r="Y677">
        <v>1</v>
      </c>
      <c r="Z677" t="s">
        <v>1208</v>
      </c>
      <c r="AB677" t="s">
        <v>1209</v>
      </c>
      <c r="AC677" t="str">
        <f>("Duration of emergency order is limited")</f>
        <v>Duration of emergency order is limited</v>
      </c>
      <c r="AD677" t="s">
        <v>1208</v>
      </c>
      <c r="AF677" t="s">
        <v>1209</v>
      </c>
      <c r="AG677">
        <v>0</v>
      </c>
      <c r="AO677">
        <v>0</v>
      </c>
    </row>
    <row r="678" spans="1:41" x14ac:dyDescent="0.35">
      <c r="A678" t="s">
        <v>1202</v>
      </c>
      <c r="B678" t="s">
        <v>1210</v>
      </c>
      <c r="C678" s="1">
        <v>44205</v>
      </c>
      <c r="D678" s="1">
        <v>44571</v>
      </c>
      <c r="E678">
        <v>1</v>
      </c>
      <c r="F678" t="s">
        <v>1211</v>
      </c>
      <c r="H678" t="s">
        <v>1212</v>
      </c>
      <c r="I678" t="str">
        <f>("House Bill 280")</f>
        <v>House Bill 280</v>
      </c>
      <c r="J678" t="s">
        <v>1213</v>
      </c>
      <c r="L678" t="s">
        <v>1214</v>
      </c>
      <c r="M678" s="1">
        <v>44205</v>
      </c>
      <c r="N678" t="s">
        <v>1213</v>
      </c>
      <c r="P678" t="s">
        <v>1214</v>
      </c>
      <c r="Q678" t="str">
        <f t="shared" si="50"/>
        <v>Introduced</v>
      </c>
      <c r="R678" t="s">
        <v>1213</v>
      </c>
      <c r="T678" t="s">
        <v>1214</v>
      </c>
      <c r="U678" s="1">
        <v>44512</v>
      </c>
      <c r="V678" t="s">
        <v>1213</v>
      </c>
      <c r="X678" t="s">
        <v>1214</v>
      </c>
      <c r="Y678">
        <v>1</v>
      </c>
      <c r="Z678" t="s">
        <v>1211</v>
      </c>
      <c r="AB678" t="s">
        <v>1212</v>
      </c>
      <c r="AC678" t="str">
        <f>("Termination by legislature")</f>
        <v>Termination by legislature</v>
      </c>
      <c r="AD678" t="s">
        <v>1211</v>
      </c>
      <c r="AF678" t="s">
        <v>1212</v>
      </c>
      <c r="AG678">
        <v>0</v>
      </c>
      <c r="AO678">
        <v>0</v>
      </c>
    </row>
    <row r="679" spans="1:41" x14ac:dyDescent="0.35">
      <c r="A679" t="s">
        <v>1202</v>
      </c>
      <c r="B679" t="s">
        <v>1215</v>
      </c>
      <c r="C679" s="1">
        <v>44206</v>
      </c>
      <c r="D679" s="1">
        <v>44294</v>
      </c>
      <c r="E679">
        <v>1</v>
      </c>
      <c r="F679" t="s">
        <v>1216</v>
      </c>
      <c r="H679" t="s">
        <v>1217</v>
      </c>
      <c r="I679" t="str">
        <f>("HB 440")</f>
        <v>HB 440</v>
      </c>
      <c r="J679" t="s">
        <v>1216</v>
      </c>
      <c r="L679" t="s">
        <v>1217</v>
      </c>
      <c r="M679" s="1">
        <v>44206</v>
      </c>
      <c r="N679" t="s">
        <v>1216</v>
      </c>
      <c r="P679" t="s">
        <v>1217</v>
      </c>
      <c r="Q679" t="str">
        <f t="shared" si="50"/>
        <v>Introduced</v>
      </c>
      <c r="R679" t="s">
        <v>1216</v>
      </c>
      <c r="T679" t="s">
        <v>1217</v>
      </c>
      <c r="U679" s="1">
        <v>44277</v>
      </c>
      <c r="V679" t="s">
        <v>1216</v>
      </c>
      <c r="X679" t="s">
        <v>1217</v>
      </c>
      <c r="Y679">
        <v>1</v>
      </c>
      <c r="Z679" t="s">
        <v>1216</v>
      </c>
      <c r="AB679" t="s">
        <v>1217</v>
      </c>
      <c r="AC679" t="str">
        <f>("Scope of emergency order is restricted")</f>
        <v>Scope of emergency order is restricted</v>
      </c>
      <c r="AD679" t="s">
        <v>1216</v>
      </c>
      <c r="AF679" t="s">
        <v>1217</v>
      </c>
      <c r="AG679">
        <v>0</v>
      </c>
      <c r="AO679">
        <v>0</v>
      </c>
    </row>
    <row r="680" spans="1:41" x14ac:dyDescent="0.35">
      <c r="A680" t="s">
        <v>1202</v>
      </c>
      <c r="B680" t="s">
        <v>1218</v>
      </c>
      <c r="C680" s="1">
        <v>44206</v>
      </c>
      <c r="D680" s="1">
        <v>44571</v>
      </c>
      <c r="E680">
        <v>1</v>
      </c>
      <c r="F680" t="s">
        <v>1219</v>
      </c>
      <c r="H680" t="s">
        <v>1220</v>
      </c>
      <c r="I680" t="str">
        <f>("House Bill 389")</f>
        <v>House Bill 389</v>
      </c>
      <c r="J680" t="s">
        <v>1219</v>
      </c>
      <c r="L680" t="s">
        <v>1220</v>
      </c>
      <c r="M680" s="1">
        <v>44206</v>
      </c>
      <c r="N680" t="s">
        <v>1219</v>
      </c>
      <c r="P680" t="s">
        <v>1220</v>
      </c>
      <c r="Q680" t="str">
        <f t="shared" si="50"/>
        <v>Introduced</v>
      </c>
      <c r="R680" t="s">
        <v>1219</v>
      </c>
      <c r="T680" t="s">
        <v>1220</v>
      </c>
      <c r="U680" s="1">
        <v>44501</v>
      </c>
      <c r="V680" t="s">
        <v>1219</v>
      </c>
      <c r="X680" t="s">
        <v>1220</v>
      </c>
      <c r="Y680">
        <v>1</v>
      </c>
      <c r="Z680" t="s">
        <v>1219</v>
      </c>
      <c r="AB680" t="s">
        <v>1220</v>
      </c>
      <c r="AC680" t="str">
        <f>("Termination by legislature")</f>
        <v>Termination by legislature</v>
      </c>
      <c r="AD680" t="s">
        <v>1219</v>
      </c>
      <c r="AF680" t="s">
        <v>1220</v>
      </c>
      <c r="AG680">
        <v>0</v>
      </c>
      <c r="AO680">
        <v>0</v>
      </c>
    </row>
    <row r="681" spans="1:41" x14ac:dyDescent="0.35">
      <c r="A681" t="s">
        <v>1202</v>
      </c>
      <c r="B681" t="s">
        <v>1221</v>
      </c>
      <c r="C681" s="1">
        <v>44206</v>
      </c>
      <c r="D681" s="1">
        <v>44293</v>
      </c>
      <c r="E681">
        <v>1</v>
      </c>
      <c r="F681" t="s">
        <v>1222</v>
      </c>
      <c r="H681" t="s">
        <v>1223</v>
      </c>
      <c r="I681" t="str">
        <f>("House Bill 417")</f>
        <v>House Bill 417</v>
      </c>
      <c r="J681" t="s">
        <v>1222</v>
      </c>
      <c r="L681" t="s">
        <v>1223</v>
      </c>
      <c r="M681" s="1">
        <v>44206</v>
      </c>
      <c r="N681" t="s">
        <v>1222</v>
      </c>
      <c r="P681" t="s">
        <v>1223</v>
      </c>
      <c r="Q681" t="str">
        <f t="shared" si="50"/>
        <v>Introduced</v>
      </c>
      <c r="R681" t="s">
        <v>1222</v>
      </c>
      <c r="T681" t="s">
        <v>1223</v>
      </c>
      <c r="U681" s="1">
        <v>44286</v>
      </c>
      <c r="V681" t="s">
        <v>1222</v>
      </c>
      <c r="X681" t="s">
        <v>1223</v>
      </c>
      <c r="Y681">
        <v>1</v>
      </c>
      <c r="Z681" t="s">
        <v>1222</v>
      </c>
      <c r="AB681" t="s">
        <v>1223</v>
      </c>
      <c r="AC681" t="str">
        <f>("Duration of emergency order is limited, Termination by legislature")</f>
        <v>Duration of emergency order is limited, Termination by legislature</v>
      </c>
      <c r="AD681" t="s">
        <v>1222</v>
      </c>
      <c r="AF681" t="s">
        <v>1223</v>
      </c>
      <c r="AG681">
        <v>0</v>
      </c>
      <c r="AO681">
        <v>0</v>
      </c>
    </row>
    <row r="682" spans="1:41" x14ac:dyDescent="0.35">
      <c r="A682" t="s">
        <v>1202</v>
      </c>
      <c r="B682" t="s">
        <v>1224</v>
      </c>
      <c r="C682" s="1">
        <v>44206</v>
      </c>
      <c r="D682" s="1">
        <v>44292</v>
      </c>
      <c r="E682">
        <v>1</v>
      </c>
      <c r="F682" t="s">
        <v>1225</v>
      </c>
      <c r="H682" t="s">
        <v>1226</v>
      </c>
      <c r="I682" t="str">
        <f>("House Bill 433")</f>
        <v>House Bill 433</v>
      </c>
      <c r="J682" t="s">
        <v>1225</v>
      </c>
      <c r="L682" t="s">
        <v>1226</v>
      </c>
      <c r="M682" s="1">
        <v>44206</v>
      </c>
      <c r="N682" t="s">
        <v>1225</v>
      </c>
      <c r="P682" t="s">
        <v>1226</v>
      </c>
      <c r="Q682" t="str">
        <f t="shared" si="50"/>
        <v>Introduced</v>
      </c>
      <c r="R682" t="s">
        <v>1225</v>
      </c>
      <c r="T682" t="s">
        <v>1226</v>
      </c>
      <c r="U682" s="1">
        <v>44284</v>
      </c>
      <c r="V682" t="s">
        <v>1225</v>
      </c>
      <c r="X682" t="s">
        <v>1226</v>
      </c>
      <c r="Y682">
        <v>1</v>
      </c>
      <c r="Z682" t="s">
        <v>1225</v>
      </c>
      <c r="AB682" t="s">
        <v>1226</v>
      </c>
      <c r="AC682" t="str">
        <f>("Duration of emergency order is limited")</f>
        <v>Duration of emergency order is limited</v>
      </c>
      <c r="AD682" t="s">
        <v>1225</v>
      </c>
      <c r="AF682" t="s">
        <v>1226</v>
      </c>
      <c r="AG682">
        <v>0</v>
      </c>
      <c r="AO682">
        <v>0</v>
      </c>
    </row>
    <row r="683" spans="1:41" x14ac:dyDescent="0.35">
      <c r="A683" t="s">
        <v>1202</v>
      </c>
      <c r="B683" t="s">
        <v>1227</v>
      </c>
      <c r="C683" s="1">
        <v>44208</v>
      </c>
      <c r="D683" s="1">
        <v>44294</v>
      </c>
      <c r="E683">
        <v>1</v>
      </c>
      <c r="F683" t="s">
        <v>1228</v>
      </c>
      <c r="H683" t="s">
        <v>1229</v>
      </c>
      <c r="I683" t="str">
        <f>("House Bill 542")</f>
        <v>House Bill 542</v>
      </c>
      <c r="J683" t="s">
        <v>1228</v>
      </c>
      <c r="L683" t="s">
        <v>1229</v>
      </c>
      <c r="M683" s="1">
        <v>44208</v>
      </c>
      <c r="N683" t="s">
        <v>1228</v>
      </c>
      <c r="P683" t="s">
        <v>1229</v>
      </c>
      <c r="Q683" t="str">
        <f t="shared" si="50"/>
        <v>Introduced</v>
      </c>
      <c r="R683" t="s">
        <v>1228</v>
      </c>
      <c r="T683" t="s">
        <v>1229</v>
      </c>
      <c r="U683" s="1">
        <v>44277</v>
      </c>
      <c r="V683" t="s">
        <v>1228</v>
      </c>
      <c r="X683" t="s">
        <v>1229</v>
      </c>
      <c r="Y683">
        <v>1</v>
      </c>
      <c r="Z683" t="s">
        <v>1228</v>
      </c>
      <c r="AB683" t="s">
        <v>1229</v>
      </c>
      <c r="AC683" t="str">
        <f>("Scope of emergency order is restricted")</f>
        <v>Scope of emergency order is restricted</v>
      </c>
      <c r="AD683" t="s">
        <v>1228</v>
      </c>
      <c r="AF683" t="s">
        <v>1229</v>
      </c>
      <c r="AG683">
        <v>0</v>
      </c>
      <c r="AO683">
        <v>0</v>
      </c>
    </row>
    <row r="684" spans="1:41" x14ac:dyDescent="0.35">
      <c r="A684" t="s">
        <v>1202</v>
      </c>
      <c r="B684" t="s">
        <v>1230</v>
      </c>
      <c r="C684" s="1">
        <v>44208</v>
      </c>
      <c r="D684" s="1">
        <v>44292</v>
      </c>
      <c r="E684">
        <v>1</v>
      </c>
      <c r="F684" t="s">
        <v>1231</v>
      </c>
      <c r="H684" t="s">
        <v>1232</v>
      </c>
      <c r="I684" t="str">
        <f>("House Bill 559")</f>
        <v>House Bill 559</v>
      </c>
      <c r="J684" t="s">
        <v>1231</v>
      </c>
      <c r="L684" t="s">
        <v>1232</v>
      </c>
      <c r="M684" s="1">
        <v>44208</v>
      </c>
      <c r="N684" t="s">
        <v>1231</v>
      </c>
      <c r="P684" t="s">
        <v>1232</v>
      </c>
      <c r="Q684" t="str">
        <f t="shared" si="50"/>
        <v>Introduced</v>
      </c>
      <c r="R684" t="s">
        <v>1231</v>
      </c>
      <c r="T684" t="s">
        <v>1232</v>
      </c>
      <c r="U684" s="1">
        <v>44286</v>
      </c>
      <c r="V684" t="s">
        <v>1231</v>
      </c>
      <c r="X684" t="s">
        <v>1232</v>
      </c>
      <c r="Y684">
        <v>1</v>
      </c>
      <c r="Z684" t="s">
        <v>1231</v>
      </c>
      <c r="AB684" t="s">
        <v>1232</v>
      </c>
      <c r="AC684" t="str">
        <f>("Duration of emergency order is limited, Termination by legislature")</f>
        <v>Duration of emergency order is limited, Termination by legislature</v>
      </c>
      <c r="AD684" t="s">
        <v>1231</v>
      </c>
      <c r="AF684" t="s">
        <v>1232</v>
      </c>
      <c r="AG684">
        <v>0</v>
      </c>
      <c r="AO684">
        <v>0</v>
      </c>
    </row>
    <row r="685" spans="1:41" x14ac:dyDescent="0.35">
      <c r="A685" t="s">
        <v>1202</v>
      </c>
      <c r="B685" t="s">
        <v>1203</v>
      </c>
      <c r="C685" s="1">
        <v>44251</v>
      </c>
      <c r="D685" s="1">
        <v>44335</v>
      </c>
      <c r="E685">
        <v>1</v>
      </c>
      <c r="F685" t="s">
        <v>1204</v>
      </c>
      <c r="H685" t="s">
        <v>1205</v>
      </c>
      <c r="I685" t="str">
        <f>("House Bill 187")</f>
        <v>House Bill 187</v>
      </c>
      <c r="J685" t="s">
        <v>1204</v>
      </c>
      <c r="L685" t="s">
        <v>1205</v>
      </c>
      <c r="M685" t="s">
        <v>1206</v>
      </c>
      <c r="N685" t="s">
        <v>1204</v>
      </c>
      <c r="P685" t="s">
        <v>1205</v>
      </c>
      <c r="Q685" t="str">
        <f>("Passed First Chamber")</f>
        <v>Passed First Chamber</v>
      </c>
      <c r="R685" t="s">
        <v>1204</v>
      </c>
      <c r="T685" t="s">
        <v>1205</v>
      </c>
      <c r="U685" t="s">
        <v>1233</v>
      </c>
      <c r="V685" t="s">
        <v>1204</v>
      </c>
      <c r="X685" t="s">
        <v>1205</v>
      </c>
      <c r="Y685">
        <v>0</v>
      </c>
      <c r="AG685">
        <v>1</v>
      </c>
      <c r="AH685" t="s">
        <v>1204</v>
      </c>
      <c r="AJ685" t="s">
        <v>1205</v>
      </c>
      <c r="AK685" t="str">
        <f>("Issuance of emergency order is restricted, Scope of emergency order is restricted")</f>
        <v>Issuance of emergency order is restricted, Scope of emergency order is restricted</v>
      </c>
      <c r="AL685" t="s">
        <v>1204</v>
      </c>
      <c r="AN685" t="s">
        <v>1205</v>
      </c>
      <c r="AO685">
        <v>0</v>
      </c>
    </row>
    <row r="686" spans="1:41" x14ac:dyDescent="0.35">
      <c r="A686" t="s">
        <v>1202</v>
      </c>
      <c r="B686" t="s">
        <v>1224</v>
      </c>
      <c r="C686" s="1">
        <v>44293</v>
      </c>
      <c r="D686" s="1">
        <v>44701</v>
      </c>
      <c r="E686">
        <v>1</v>
      </c>
      <c r="F686" t="s">
        <v>1225</v>
      </c>
      <c r="H686" t="s">
        <v>1226</v>
      </c>
      <c r="I686" t="str">
        <f>("House Bill 433")</f>
        <v>House Bill 433</v>
      </c>
      <c r="J686" t="s">
        <v>1225</v>
      </c>
      <c r="L686" t="s">
        <v>1226</v>
      </c>
      <c r="M686" s="1">
        <v>44206</v>
      </c>
      <c r="N686" t="s">
        <v>1225</v>
      </c>
      <c r="P686" t="s">
        <v>1226</v>
      </c>
      <c r="Q686" t="str">
        <f>("Failed")</f>
        <v>Failed</v>
      </c>
      <c r="R686" t="s">
        <v>1225</v>
      </c>
      <c r="T686" t="s">
        <v>1226</v>
      </c>
      <c r="U686" s="1">
        <v>44293</v>
      </c>
      <c r="V686" t="s">
        <v>1225</v>
      </c>
      <c r="X686" t="s">
        <v>1226</v>
      </c>
      <c r="Y686">
        <v>1</v>
      </c>
      <c r="Z686" t="s">
        <v>1225</v>
      </c>
      <c r="AB686" t="s">
        <v>1226</v>
      </c>
      <c r="AC686" t="str">
        <f>("Duration of emergency order is limited")</f>
        <v>Duration of emergency order is limited</v>
      </c>
      <c r="AD686" t="s">
        <v>1225</v>
      </c>
      <c r="AF686" t="s">
        <v>1226</v>
      </c>
      <c r="AG686">
        <v>0</v>
      </c>
      <c r="AO686">
        <v>0</v>
      </c>
    </row>
    <row r="687" spans="1:41" x14ac:dyDescent="0.35">
      <c r="A687" t="s">
        <v>1202</v>
      </c>
      <c r="B687" t="s">
        <v>1230</v>
      </c>
      <c r="C687" s="1">
        <v>44293</v>
      </c>
      <c r="D687" s="1">
        <v>44701</v>
      </c>
      <c r="E687">
        <v>1</v>
      </c>
      <c r="F687" t="s">
        <v>1231</v>
      </c>
      <c r="H687" t="s">
        <v>1232</v>
      </c>
      <c r="I687" t="str">
        <f>("House Bill 559")</f>
        <v>House Bill 559</v>
      </c>
      <c r="J687" t="s">
        <v>1231</v>
      </c>
      <c r="L687" t="s">
        <v>1232</v>
      </c>
      <c r="M687" s="1">
        <v>44208</v>
      </c>
      <c r="N687" t="s">
        <v>1231</v>
      </c>
      <c r="P687" t="s">
        <v>1232</v>
      </c>
      <c r="Q687" t="str">
        <f>("Failed")</f>
        <v>Failed</v>
      </c>
      <c r="R687" t="s">
        <v>1231</v>
      </c>
      <c r="T687" t="s">
        <v>1232</v>
      </c>
      <c r="U687" s="1">
        <v>44293</v>
      </c>
      <c r="V687" t="s">
        <v>1231</v>
      </c>
      <c r="X687" t="s">
        <v>1232</v>
      </c>
      <c r="Y687">
        <v>1</v>
      </c>
      <c r="Z687" t="s">
        <v>1231</v>
      </c>
      <c r="AB687" t="s">
        <v>1232</v>
      </c>
      <c r="AC687" t="str">
        <f>("Duration of emergency order is limited, Termination by legislature")</f>
        <v>Duration of emergency order is limited, Termination by legislature</v>
      </c>
      <c r="AD687" t="s">
        <v>1231</v>
      </c>
      <c r="AF687" t="s">
        <v>1232</v>
      </c>
      <c r="AG687">
        <v>0</v>
      </c>
      <c r="AO687">
        <v>0</v>
      </c>
    </row>
    <row r="688" spans="1:41" x14ac:dyDescent="0.35">
      <c r="A688" t="s">
        <v>1202</v>
      </c>
      <c r="B688" t="s">
        <v>1221</v>
      </c>
      <c r="C688" s="1">
        <v>44294</v>
      </c>
      <c r="D688" s="1">
        <v>44342</v>
      </c>
      <c r="E688">
        <v>1</v>
      </c>
      <c r="F688" t="s">
        <v>1222</v>
      </c>
      <c r="H688" t="s">
        <v>1223</v>
      </c>
      <c r="I688" t="str">
        <f>("House Bill 417")</f>
        <v>House Bill 417</v>
      </c>
      <c r="J688" t="s">
        <v>1222</v>
      </c>
      <c r="L688" t="s">
        <v>1223</v>
      </c>
      <c r="M688" s="1">
        <v>44206</v>
      </c>
      <c r="N688" t="s">
        <v>1222</v>
      </c>
      <c r="P688" t="s">
        <v>1223</v>
      </c>
      <c r="Q688" t="str">
        <f>("Passed First Chamber")</f>
        <v>Passed First Chamber</v>
      </c>
      <c r="R688" t="s">
        <v>1222</v>
      </c>
      <c r="T688" t="s">
        <v>1223</v>
      </c>
      <c r="U688" s="1">
        <v>44335</v>
      </c>
      <c r="V688" t="s">
        <v>1222</v>
      </c>
      <c r="X688" t="s">
        <v>1223</v>
      </c>
      <c r="Y688">
        <v>1</v>
      </c>
      <c r="Z688" t="s">
        <v>1222</v>
      </c>
      <c r="AB688" t="s">
        <v>1223</v>
      </c>
      <c r="AC688" t="str">
        <f>("Duration of emergency order is limited, Termination by legislature")</f>
        <v>Duration of emergency order is limited, Termination by legislature</v>
      </c>
      <c r="AD688" t="s">
        <v>1222</v>
      </c>
      <c r="AF688" t="s">
        <v>1223</v>
      </c>
      <c r="AG688">
        <v>0</v>
      </c>
      <c r="AO688">
        <v>0</v>
      </c>
    </row>
    <row r="689" spans="1:48" x14ac:dyDescent="0.35">
      <c r="A689" t="s">
        <v>1202</v>
      </c>
      <c r="B689" t="s">
        <v>1215</v>
      </c>
      <c r="C689" s="1">
        <v>44295</v>
      </c>
      <c r="D689" s="1">
        <v>44565</v>
      </c>
      <c r="E689">
        <v>1</v>
      </c>
      <c r="F689" t="s">
        <v>1216</v>
      </c>
      <c r="H689" t="s">
        <v>1234</v>
      </c>
      <c r="I689" t="str">
        <f>("HB 440")</f>
        <v>HB 440</v>
      </c>
      <c r="J689" t="s">
        <v>1216</v>
      </c>
      <c r="L689" t="s">
        <v>1234</v>
      </c>
      <c r="M689" s="1">
        <v>44206</v>
      </c>
      <c r="N689" t="s">
        <v>1216</v>
      </c>
      <c r="P689" t="s">
        <v>1234</v>
      </c>
      <c r="Q689" t="str">
        <f>("Passed First Chamber")</f>
        <v>Passed First Chamber</v>
      </c>
      <c r="R689" t="s">
        <v>1216</v>
      </c>
      <c r="T689" t="s">
        <v>1234</v>
      </c>
      <c r="U689" s="1">
        <v>44546</v>
      </c>
      <c r="V689" t="s">
        <v>1216</v>
      </c>
      <c r="X689" t="s">
        <v>1234</v>
      </c>
      <c r="Y689">
        <v>1</v>
      </c>
      <c r="Z689" t="s">
        <v>1216</v>
      </c>
      <c r="AB689" t="s">
        <v>1234</v>
      </c>
      <c r="AC689" t="str">
        <f>("Scope of emergency order is restricted")</f>
        <v>Scope of emergency order is restricted</v>
      </c>
      <c r="AD689" t="s">
        <v>1216</v>
      </c>
      <c r="AF689" t="s">
        <v>1234</v>
      </c>
      <c r="AG689">
        <v>0</v>
      </c>
      <c r="AO689">
        <v>0</v>
      </c>
    </row>
    <row r="690" spans="1:48" x14ac:dyDescent="0.35">
      <c r="A690" t="s">
        <v>1202</v>
      </c>
      <c r="B690" t="s">
        <v>1227</v>
      </c>
      <c r="C690" s="1">
        <v>44295</v>
      </c>
      <c r="D690" s="1">
        <v>44342</v>
      </c>
      <c r="E690">
        <v>1</v>
      </c>
      <c r="F690" t="s">
        <v>1235</v>
      </c>
      <c r="H690" t="s">
        <v>1236</v>
      </c>
      <c r="I690" t="str">
        <f>("House Bill 542")</f>
        <v>House Bill 542</v>
      </c>
      <c r="J690" t="s">
        <v>1235</v>
      </c>
      <c r="L690" t="s">
        <v>1236</v>
      </c>
      <c r="M690" s="1">
        <v>44208</v>
      </c>
      <c r="N690" t="s">
        <v>1235</v>
      </c>
      <c r="P690" t="s">
        <v>1236</v>
      </c>
      <c r="Q690" t="str">
        <f>("Passed First Chamber")</f>
        <v>Passed First Chamber</v>
      </c>
      <c r="R690" t="s">
        <v>1235</v>
      </c>
      <c r="T690" t="s">
        <v>1236</v>
      </c>
      <c r="U690" s="1">
        <v>44341</v>
      </c>
      <c r="V690" t="s">
        <v>1235</v>
      </c>
      <c r="X690" t="s">
        <v>1236</v>
      </c>
      <c r="Y690">
        <v>1</v>
      </c>
      <c r="Z690" t="s">
        <v>1235</v>
      </c>
      <c r="AB690" t="s">
        <v>1236</v>
      </c>
      <c r="AC690" t="str">
        <f>("Scope of emergency order is restricted")</f>
        <v>Scope of emergency order is restricted</v>
      </c>
      <c r="AD690" t="s">
        <v>1235</v>
      </c>
      <c r="AF690" t="s">
        <v>1236</v>
      </c>
      <c r="AG690">
        <v>0</v>
      </c>
      <c r="AO690">
        <v>0</v>
      </c>
    </row>
    <row r="691" spans="1:48" x14ac:dyDescent="0.35">
      <c r="A691" t="s">
        <v>1202</v>
      </c>
      <c r="B691" t="s">
        <v>1203</v>
      </c>
      <c r="C691" s="1">
        <v>44336</v>
      </c>
      <c r="D691" s="1">
        <v>44423</v>
      </c>
      <c r="E691">
        <v>1</v>
      </c>
      <c r="F691" t="s">
        <v>1204</v>
      </c>
      <c r="H691" t="s">
        <v>1205</v>
      </c>
      <c r="I691" t="str">
        <f>("House Bill 187")</f>
        <v>House Bill 187</v>
      </c>
      <c r="J691" t="s">
        <v>1204</v>
      </c>
      <c r="L691" t="s">
        <v>1205</v>
      </c>
      <c r="M691" t="s">
        <v>1206</v>
      </c>
      <c r="N691" t="s">
        <v>1204</v>
      </c>
      <c r="P691" t="s">
        <v>1205</v>
      </c>
      <c r="Q691" t="str">
        <f>("Passed Second Chamber")</f>
        <v>Passed Second Chamber</v>
      </c>
      <c r="R691" t="s">
        <v>1204</v>
      </c>
      <c r="T691" t="s">
        <v>1205</v>
      </c>
      <c r="U691" s="1">
        <v>44405</v>
      </c>
      <c r="V691" t="s">
        <v>1204</v>
      </c>
      <c r="X691" t="s">
        <v>1205</v>
      </c>
      <c r="Y691">
        <v>0</v>
      </c>
      <c r="AG691">
        <v>1</v>
      </c>
      <c r="AH691" t="s">
        <v>1204</v>
      </c>
      <c r="AJ691" t="s">
        <v>1205</v>
      </c>
      <c r="AK691" t="str">
        <f>("Issuance of emergency order is restricted, Scope of emergency order is restricted")</f>
        <v>Issuance of emergency order is restricted, Scope of emergency order is restricted</v>
      </c>
      <c r="AL691" t="s">
        <v>1204</v>
      </c>
      <c r="AN691" t="s">
        <v>1205</v>
      </c>
      <c r="AO691">
        <v>0</v>
      </c>
    </row>
    <row r="692" spans="1:48" x14ac:dyDescent="0.35">
      <c r="A692" t="s">
        <v>1202</v>
      </c>
      <c r="B692" t="s">
        <v>1221</v>
      </c>
      <c r="C692" s="1">
        <v>44343</v>
      </c>
      <c r="D692" s="1">
        <v>44369</v>
      </c>
      <c r="E692">
        <v>1</v>
      </c>
      <c r="F692" t="s">
        <v>1222</v>
      </c>
      <c r="H692" t="s">
        <v>1223</v>
      </c>
      <c r="I692" t="str">
        <f>("House Bill 417")</f>
        <v>House Bill 417</v>
      </c>
      <c r="J692" t="s">
        <v>1222</v>
      </c>
      <c r="L692" t="s">
        <v>1223</v>
      </c>
      <c r="M692" s="1">
        <v>44206</v>
      </c>
      <c r="N692" t="s">
        <v>1222</v>
      </c>
      <c r="P692" t="s">
        <v>1223</v>
      </c>
      <c r="Q692" t="str">
        <f>("Passed Second Chamber")</f>
        <v>Passed Second Chamber</v>
      </c>
      <c r="R692" t="s">
        <v>1222</v>
      </c>
      <c r="T692" t="s">
        <v>1223</v>
      </c>
      <c r="U692" s="1">
        <v>44363</v>
      </c>
      <c r="V692" t="s">
        <v>1222</v>
      </c>
      <c r="X692" t="s">
        <v>1223</v>
      </c>
      <c r="Y692">
        <v>1</v>
      </c>
      <c r="Z692" t="s">
        <v>1222</v>
      </c>
      <c r="AB692" t="s">
        <v>1223</v>
      </c>
      <c r="AC692" t="str">
        <f>("Duration of emergency order is limited, Termination by legislature")</f>
        <v>Duration of emergency order is limited, Termination by legislature</v>
      </c>
      <c r="AD692" t="s">
        <v>1222</v>
      </c>
      <c r="AF692" t="s">
        <v>1223</v>
      </c>
      <c r="AG692">
        <v>0</v>
      </c>
      <c r="AO692">
        <v>0</v>
      </c>
    </row>
    <row r="693" spans="1:48" x14ac:dyDescent="0.35">
      <c r="A693" t="s">
        <v>1202</v>
      </c>
      <c r="B693" t="s">
        <v>1227</v>
      </c>
      <c r="C693" s="1">
        <v>44343</v>
      </c>
      <c r="D693" s="1">
        <v>44423</v>
      </c>
      <c r="E693">
        <v>1</v>
      </c>
      <c r="F693" t="s">
        <v>1235</v>
      </c>
      <c r="H693" t="s">
        <v>1237</v>
      </c>
      <c r="I693" t="str">
        <f>("House Bill 542")</f>
        <v>House Bill 542</v>
      </c>
      <c r="J693" t="s">
        <v>1235</v>
      </c>
      <c r="L693" t="s">
        <v>1237</v>
      </c>
      <c r="M693" s="1">
        <v>44208</v>
      </c>
      <c r="N693" t="s">
        <v>1235</v>
      </c>
      <c r="P693" t="s">
        <v>1237</v>
      </c>
      <c r="Q693" t="str">
        <f>("Passed Second Chamber")</f>
        <v>Passed Second Chamber</v>
      </c>
      <c r="R693" t="s">
        <v>1235</v>
      </c>
      <c r="T693" t="s">
        <v>1237</v>
      </c>
      <c r="U693" s="1">
        <v>44400</v>
      </c>
      <c r="V693" t="s">
        <v>1235</v>
      </c>
      <c r="X693" t="s">
        <v>1237</v>
      </c>
      <c r="Y693">
        <v>1</v>
      </c>
      <c r="Z693" t="s">
        <v>1235</v>
      </c>
      <c r="AB693" t="s">
        <v>1237</v>
      </c>
      <c r="AC693" t="str">
        <f>("Scope of emergency order is restricted")</f>
        <v>Scope of emergency order is restricted</v>
      </c>
      <c r="AD693" t="s">
        <v>1235</v>
      </c>
      <c r="AF693" t="s">
        <v>1237</v>
      </c>
      <c r="AG693">
        <v>0</v>
      </c>
      <c r="AO693">
        <v>0</v>
      </c>
    </row>
    <row r="694" spans="1:48" x14ac:dyDescent="0.35">
      <c r="A694" t="s">
        <v>1202</v>
      </c>
      <c r="B694" t="s">
        <v>1221</v>
      </c>
      <c r="C694" s="1">
        <v>44370</v>
      </c>
      <c r="D694" s="1">
        <v>44701</v>
      </c>
      <c r="E694">
        <v>1</v>
      </c>
      <c r="F694" t="s">
        <v>1222</v>
      </c>
      <c r="H694" t="s">
        <v>1223</v>
      </c>
      <c r="I694" t="str">
        <f>("House Bill 417")</f>
        <v>House Bill 417</v>
      </c>
      <c r="J694" t="s">
        <v>1222</v>
      </c>
      <c r="L694" t="s">
        <v>1223</v>
      </c>
      <c r="M694" s="1">
        <v>44206</v>
      </c>
      <c r="N694" t="s">
        <v>1222</v>
      </c>
      <c r="P694" t="s">
        <v>1223</v>
      </c>
      <c r="Q694" t="str">
        <f>("Failed")</f>
        <v>Failed</v>
      </c>
      <c r="R694" t="s">
        <v>1222</v>
      </c>
      <c r="T694" t="s">
        <v>1223</v>
      </c>
      <c r="U694" s="1">
        <v>44370</v>
      </c>
      <c r="V694" t="s">
        <v>1222</v>
      </c>
      <c r="X694" t="s">
        <v>1223</v>
      </c>
      <c r="Y694">
        <v>1</v>
      </c>
      <c r="Z694" t="s">
        <v>1222</v>
      </c>
      <c r="AB694" t="s">
        <v>1223</v>
      </c>
      <c r="AC694" t="str">
        <f>("Duration of emergency order is limited, Termination by legislature")</f>
        <v>Duration of emergency order is limited, Termination by legislature</v>
      </c>
      <c r="AD694" t="s">
        <v>1222</v>
      </c>
      <c r="AF694" t="s">
        <v>1223</v>
      </c>
      <c r="AG694">
        <v>0</v>
      </c>
      <c r="AO694">
        <v>0</v>
      </c>
    </row>
    <row r="695" spans="1:48" x14ac:dyDescent="0.35">
      <c r="A695" t="s">
        <v>1202</v>
      </c>
      <c r="B695" t="s">
        <v>1203</v>
      </c>
      <c r="C695" s="1">
        <v>44424</v>
      </c>
      <c r="D695" s="1">
        <v>44701</v>
      </c>
      <c r="E695">
        <v>1</v>
      </c>
      <c r="F695" t="s">
        <v>1204</v>
      </c>
      <c r="H695" t="s">
        <v>1205</v>
      </c>
      <c r="I695" t="str">
        <f>("House Bill 187")</f>
        <v>House Bill 187</v>
      </c>
      <c r="J695" t="s">
        <v>1204</v>
      </c>
      <c r="L695" t="s">
        <v>1205</v>
      </c>
      <c r="M695" t="s">
        <v>1206</v>
      </c>
      <c r="N695" t="s">
        <v>1204</v>
      </c>
      <c r="P695" t="s">
        <v>1205</v>
      </c>
      <c r="Q695" t="str">
        <f>("Enacted")</f>
        <v>Enacted</v>
      </c>
      <c r="R695" t="s">
        <v>1204</v>
      </c>
      <c r="T695" t="s">
        <v>1205</v>
      </c>
      <c r="U695" s="1">
        <v>44424</v>
      </c>
      <c r="V695" t="s">
        <v>1204</v>
      </c>
      <c r="X695" t="s">
        <v>1205</v>
      </c>
      <c r="Y695">
        <v>0</v>
      </c>
      <c r="AG695">
        <v>1</v>
      </c>
      <c r="AH695" t="s">
        <v>1204</v>
      </c>
      <c r="AJ695" t="s">
        <v>1205</v>
      </c>
      <c r="AK695" t="str">
        <f>("Issuance of emergency order is restricted, Scope of emergency order is restricted")</f>
        <v>Issuance of emergency order is restricted, Scope of emergency order is restricted</v>
      </c>
      <c r="AL695" t="s">
        <v>1204</v>
      </c>
      <c r="AN695" t="s">
        <v>1205</v>
      </c>
      <c r="AO695">
        <v>0</v>
      </c>
    </row>
    <row r="696" spans="1:48" x14ac:dyDescent="0.35">
      <c r="A696" t="s">
        <v>1202</v>
      </c>
      <c r="B696" t="s">
        <v>1227</v>
      </c>
      <c r="C696" s="1">
        <v>44424</v>
      </c>
      <c r="D696" s="1">
        <v>44701</v>
      </c>
      <c r="E696">
        <v>1</v>
      </c>
      <c r="F696" t="s">
        <v>1235</v>
      </c>
      <c r="H696" t="s">
        <v>1237</v>
      </c>
      <c r="I696" t="str">
        <f>("House Bill 542")</f>
        <v>House Bill 542</v>
      </c>
      <c r="J696" t="s">
        <v>1235</v>
      </c>
      <c r="L696" t="s">
        <v>1237</v>
      </c>
      <c r="M696" s="1">
        <v>44208</v>
      </c>
      <c r="N696" t="s">
        <v>1235</v>
      </c>
      <c r="P696" t="s">
        <v>1237</v>
      </c>
      <c r="Q696" t="str">
        <f>("Enacted")</f>
        <v>Enacted</v>
      </c>
      <c r="R696" t="s">
        <v>1235</v>
      </c>
      <c r="T696" t="s">
        <v>1237</v>
      </c>
      <c r="U696" s="1">
        <v>44424</v>
      </c>
      <c r="V696" t="s">
        <v>1235</v>
      </c>
      <c r="X696" t="s">
        <v>1237</v>
      </c>
      <c r="Y696">
        <v>1</v>
      </c>
      <c r="Z696" t="s">
        <v>1235</v>
      </c>
      <c r="AB696" t="s">
        <v>1237</v>
      </c>
      <c r="AC696" t="str">
        <f>("Scope of emergency order is restricted")</f>
        <v>Scope of emergency order is restricted</v>
      </c>
      <c r="AD696" t="s">
        <v>1235</v>
      </c>
      <c r="AF696" t="s">
        <v>1237</v>
      </c>
      <c r="AG696">
        <v>0</v>
      </c>
      <c r="AO696">
        <v>0</v>
      </c>
    </row>
    <row r="697" spans="1:48" x14ac:dyDescent="0.35">
      <c r="A697" t="s">
        <v>1202</v>
      </c>
      <c r="B697" t="s">
        <v>1238</v>
      </c>
      <c r="C697" s="1">
        <v>44502</v>
      </c>
      <c r="D697" s="1">
        <v>44630</v>
      </c>
      <c r="E697">
        <v>1</v>
      </c>
      <c r="F697" t="s">
        <v>1239</v>
      </c>
      <c r="H697" t="s">
        <v>1240</v>
      </c>
      <c r="I697" t="str">
        <f>("HB 1027")</f>
        <v>HB 1027</v>
      </c>
      <c r="J697" t="s">
        <v>1239</v>
      </c>
      <c r="L697" t="s">
        <v>1240</v>
      </c>
      <c r="M697" s="1">
        <v>44502</v>
      </c>
      <c r="N697" t="s">
        <v>1239</v>
      </c>
      <c r="P697" t="s">
        <v>1240</v>
      </c>
      <c r="Q697" t="str">
        <f t="shared" ref="Q697:Q702" si="51">("Introduced")</f>
        <v>Introduced</v>
      </c>
      <c r="R697" t="s">
        <v>1239</v>
      </c>
      <c r="T697" t="s">
        <v>1240</v>
      </c>
      <c r="U697" s="1">
        <v>44611</v>
      </c>
      <c r="V697" t="s">
        <v>1239</v>
      </c>
      <c r="X697" t="s">
        <v>1240</v>
      </c>
      <c r="Y697">
        <v>1</v>
      </c>
      <c r="Z697" t="s">
        <v>1241</v>
      </c>
      <c r="AB697" t="s">
        <v>1242</v>
      </c>
      <c r="AC697" t="str">
        <f>("Issuance of emergency order is restricted")</f>
        <v>Issuance of emergency order is restricted</v>
      </c>
      <c r="AD697" t="s">
        <v>1241</v>
      </c>
      <c r="AF697" t="s">
        <v>1242</v>
      </c>
      <c r="AG697">
        <v>1</v>
      </c>
      <c r="AH697" t="s">
        <v>1241</v>
      </c>
      <c r="AJ697" t="s">
        <v>1242</v>
      </c>
      <c r="AK697" t="str">
        <f>("Issuance of emergency order is restricted")</f>
        <v>Issuance of emergency order is restricted</v>
      </c>
      <c r="AL697" t="s">
        <v>1241</v>
      </c>
      <c r="AN697" t="s">
        <v>1242</v>
      </c>
      <c r="AO697">
        <v>1</v>
      </c>
      <c r="AP697" t="s">
        <v>1241</v>
      </c>
      <c r="AR697" t="s">
        <v>1242</v>
      </c>
      <c r="AS697" t="str">
        <f>("Issuance of emergency order is restricted")</f>
        <v>Issuance of emergency order is restricted</v>
      </c>
      <c r="AT697" t="s">
        <v>1241</v>
      </c>
      <c r="AV697" t="s">
        <v>1242</v>
      </c>
    </row>
    <row r="698" spans="1:48" x14ac:dyDescent="0.35">
      <c r="A698" t="s">
        <v>1202</v>
      </c>
      <c r="B698" t="s">
        <v>1243</v>
      </c>
      <c r="C698" s="1">
        <v>44502</v>
      </c>
      <c r="D698" s="1">
        <v>44630</v>
      </c>
      <c r="E698">
        <v>1</v>
      </c>
      <c r="F698" t="s">
        <v>1244</v>
      </c>
      <c r="H698" t="s">
        <v>1245</v>
      </c>
      <c r="I698" t="str">
        <f>("House Bill 1037")</f>
        <v>House Bill 1037</v>
      </c>
      <c r="J698" t="s">
        <v>1244</v>
      </c>
      <c r="L698" t="s">
        <v>1245</v>
      </c>
      <c r="M698" s="1">
        <v>44502</v>
      </c>
      <c r="N698" t="s">
        <v>1244</v>
      </c>
      <c r="P698" t="s">
        <v>1245</v>
      </c>
      <c r="Q698" t="str">
        <f t="shared" si="51"/>
        <v>Introduced</v>
      </c>
      <c r="R698" t="s">
        <v>1244</v>
      </c>
      <c r="T698" t="s">
        <v>1245</v>
      </c>
      <c r="U698" s="1">
        <v>44594</v>
      </c>
      <c r="V698" t="s">
        <v>1244</v>
      </c>
      <c r="X698" t="s">
        <v>1245</v>
      </c>
      <c r="Y698">
        <v>1</v>
      </c>
      <c r="Z698" t="s">
        <v>1244</v>
      </c>
      <c r="AB698" t="s">
        <v>1245</v>
      </c>
      <c r="AC698" t="str">
        <f>("Scope of emergency order is restricted")</f>
        <v>Scope of emergency order is restricted</v>
      </c>
      <c r="AD698" t="s">
        <v>1244</v>
      </c>
      <c r="AF698" t="s">
        <v>1245</v>
      </c>
      <c r="AG698">
        <v>0</v>
      </c>
      <c r="AO698">
        <v>0</v>
      </c>
    </row>
    <row r="699" spans="1:48" x14ac:dyDescent="0.35">
      <c r="A699" t="s">
        <v>1202</v>
      </c>
      <c r="B699" t="s">
        <v>1246</v>
      </c>
      <c r="C699" s="1">
        <v>44518</v>
      </c>
      <c r="D699" s="1">
        <v>44701</v>
      </c>
      <c r="E699">
        <v>1</v>
      </c>
      <c r="F699" t="s">
        <v>1247</v>
      </c>
      <c r="H699" t="s">
        <v>1248</v>
      </c>
      <c r="I699" t="str">
        <f>("House Bill 1224")</f>
        <v>House Bill 1224</v>
      </c>
      <c r="J699" t="s">
        <v>1247</v>
      </c>
      <c r="L699" t="s">
        <v>1248</v>
      </c>
      <c r="M699" s="1">
        <v>44518</v>
      </c>
      <c r="N699" t="s">
        <v>1247</v>
      </c>
      <c r="P699" t="s">
        <v>1248</v>
      </c>
      <c r="Q699" t="str">
        <f t="shared" si="51"/>
        <v>Introduced</v>
      </c>
      <c r="R699" t="s">
        <v>1247</v>
      </c>
      <c r="T699" t="s">
        <v>1248</v>
      </c>
      <c r="U699" s="1">
        <v>44608</v>
      </c>
      <c r="V699" t="s">
        <v>1247</v>
      </c>
      <c r="X699" t="s">
        <v>1248</v>
      </c>
      <c r="Y699">
        <v>1</v>
      </c>
      <c r="Z699" t="s">
        <v>1247</v>
      </c>
      <c r="AB699" t="s">
        <v>1248</v>
      </c>
      <c r="AC699" t="str">
        <f>("Scope of emergency order is restricted")</f>
        <v>Scope of emergency order is restricted</v>
      </c>
      <c r="AD699" t="s">
        <v>1247</v>
      </c>
      <c r="AF699" t="s">
        <v>1248</v>
      </c>
      <c r="AG699">
        <v>1</v>
      </c>
      <c r="AH699" t="s">
        <v>1247</v>
      </c>
      <c r="AJ699" t="s">
        <v>1248</v>
      </c>
      <c r="AK699" t="str">
        <f>("Scope of emergency order is restricted")</f>
        <v>Scope of emergency order is restricted</v>
      </c>
      <c r="AL699" t="s">
        <v>1247</v>
      </c>
      <c r="AN699" t="s">
        <v>1248</v>
      </c>
      <c r="AO699">
        <v>1</v>
      </c>
      <c r="AP699" t="s">
        <v>1247</v>
      </c>
      <c r="AR699" t="s">
        <v>1248</v>
      </c>
      <c r="AS699" t="str">
        <f>("Scope of emergency order is restricted")</f>
        <v>Scope of emergency order is restricted</v>
      </c>
      <c r="AT699" t="s">
        <v>1247</v>
      </c>
      <c r="AV699" t="s">
        <v>1248</v>
      </c>
    </row>
    <row r="700" spans="1:48" x14ac:dyDescent="0.35">
      <c r="A700" t="s">
        <v>1202</v>
      </c>
      <c r="B700" t="s">
        <v>551</v>
      </c>
      <c r="C700" s="1">
        <v>44519</v>
      </c>
      <c r="D700" s="1">
        <v>44635</v>
      </c>
      <c r="E700">
        <v>1</v>
      </c>
      <c r="F700" t="s">
        <v>1249</v>
      </c>
      <c r="H700" t="s">
        <v>1250</v>
      </c>
      <c r="I700" t="str">
        <f>("House Bill 1272")</f>
        <v>House Bill 1272</v>
      </c>
      <c r="J700" t="s">
        <v>1249</v>
      </c>
      <c r="L700" t="s">
        <v>1250</v>
      </c>
      <c r="M700" s="1">
        <v>44519</v>
      </c>
      <c r="N700" t="s">
        <v>1249</v>
      </c>
      <c r="P700" t="s">
        <v>1250</v>
      </c>
      <c r="Q700" t="str">
        <f t="shared" si="51"/>
        <v>Introduced</v>
      </c>
      <c r="R700" t="s">
        <v>1249</v>
      </c>
      <c r="T700" t="s">
        <v>1250</v>
      </c>
      <c r="U700" s="1">
        <v>44624</v>
      </c>
      <c r="V700" t="s">
        <v>1249</v>
      </c>
      <c r="X700" t="s">
        <v>1250</v>
      </c>
      <c r="Y700">
        <v>0</v>
      </c>
      <c r="AG700">
        <v>0</v>
      </c>
      <c r="AO700">
        <v>1</v>
      </c>
      <c r="AP700" t="s">
        <v>1249</v>
      </c>
      <c r="AR700" t="s">
        <v>1250</v>
      </c>
      <c r="AS700" t="str">
        <f>("Scope of emergency order is restricted")</f>
        <v>Scope of emergency order is restricted</v>
      </c>
      <c r="AT700" t="s">
        <v>1249</v>
      </c>
      <c r="AV700" t="s">
        <v>1250</v>
      </c>
    </row>
    <row r="701" spans="1:48" x14ac:dyDescent="0.35">
      <c r="A701" t="s">
        <v>1202</v>
      </c>
      <c r="B701" t="s">
        <v>1251</v>
      </c>
      <c r="C701" s="1">
        <v>44520</v>
      </c>
      <c r="D701" s="1">
        <v>44630</v>
      </c>
      <c r="E701">
        <v>1</v>
      </c>
      <c r="F701" t="s">
        <v>1252</v>
      </c>
      <c r="H701" t="s">
        <v>1253</v>
      </c>
      <c r="I701" t="str">
        <f>("HB 1321")</f>
        <v>HB 1321</v>
      </c>
      <c r="J701" t="s">
        <v>1252</v>
      </c>
      <c r="L701" t="s">
        <v>1253</v>
      </c>
      <c r="M701" s="1">
        <v>44520</v>
      </c>
      <c r="N701" t="s">
        <v>1252</v>
      </c>
      <c r="P701" t="s">
        <v>1253</v>
      </c>
      <c r="Q701" t="str">
        <f t="shared" si="51"/>
        <v>Introduced</v>
      </c>
      <c r="R701" t="s">
        <v>1252</v>
      </c>
      <c r="T701" t="s">
        <v>1253</v>
      </c>
      <c r="U701" s="1">
        <v>44599</v>
      </c>
      <c r="V701" t="s">
        <v>1252</v>
      </c>
      <c r="X701" t="s">
        <v>1253</v>
      </c>
      <c r="Y701">
        <v>1</v>
      </c>
      <c r="Z701" t="s">
        <v>1252</v>
      </c>
      <c r="AB701" t="s">
        <v>1253</v>
      </c>
      <c r="AC701" t="str">
        <f>("Duration of emergency order is limited, Termination by legislature")</f>
        <v>Duration of emergency order is limited, Termination by legislature</v>
      </c>
      <c r="AD701" t="s">
        <v>1252</v>
      </c>
      <c r="AF701" t="s">
        <v>1253</v>
      </c>
      <c r="AG701">
        <v>0</v>
      </c>
      <c r="AO701">
        <v>0</v>
      </c>
    </row>
    <row r="702" spans="1:48" x14ac:dyDescent="0.35">
      <c r="A702" t="s">
        <v>1202</v>
      </c>
      <c r="B702" t="s">
        <v>1254</v>
      </c>
      <c r="C702" s="1">
        <v>44531</v>
      </c>
      <c r="D702" s="1">
        <v>44635</v>
      </c>
      <c r="E702">
        <v>1</v>
      </c>
      <c r="F702" t="s">
        <v>1255</v>
      </c>
      <c r="H702" t="s">
        <v>139</v>
      </c>
      <c r="I702" t="str">
        <f>("HB 1439")</f>
        <v>HB 1439</v>
      </c>
      <c r="J702" t="s">
        <v>1255</v>
      </c>
      <c r="L702" t="s">
        <v>139</v>
      </c>
      <c r="M702" s="1">
        <v>44531</v>
      </c>
      <c r="N702" t="s">
        <v>1255</v>
      </c>
      <c r="P702" t="s">
        <v>139</v>
      </c>
      <c r="Q702" t="str">
        <f t="shared" si="51"/>
        <v>Introduced</v>
      </c>
      <c r="R702" t="s">
        <v>1255</v>
      </c>
      <c r="T702" t="s">
        <v>139</v>
      </c>
      <c r="U702" s="1">
        <v>44629</v>
      </c>
      <c r="V702" t="s">
        <v>1255</v>
      </c>
      <c r="X702" t="s">
        <v>139</v>
      </c>
      <c r="Y702">
        <v>1</v>
      </c>
      <c r="Z702" t="s">
        <v>1255</v>
      </c>
      <c r="AB702" t="s">
        <v>139</v>
      </c>
      <c r="AC702" t="str">
        <f>("Scope of emergency order is restricted")</f>
        <v>Scope of emergency order is restricted</v>
      </c>
      <c r="AD702" t="s">
        <v>1255</v>
      </c>
      <c r="AF702" t="s">
        <v>139</v>
      </c>
      <c r="AG702">
        <v>1</v>
      </c>
      <c r="AH702" t="s">
        <v>1255</v>
      </c>
      <c r="AJ702" t="s">
        <v>139</v>
      </c>
      <c r="AK702" t="str">
        <f>("Scope of emergency order is restricted")</f>
        <v>Scope of emergency order is restricted</v>
      </c>
      <c r="AL702" t="s">
        <v>1255</v>
      </c>
      <c r="AN702" t="s">
        <v>139</v>
      </c>
      <c r="AO702">
        <v>1</v>
      </c>
      <c r="AP702" t="s">
        <v>1255</v>
      </c>
      <c r="AR702" t="s">
        <v>139</v>
      </c>
      <c r="AS702" t="str">
        <f>("Scope of emergency order is restricted")</f>
        <v>Scope of emergency order is restricted</v>
      </c>
      <c r="AT702" t="s">
        <v>1255</v>
      </c>
      <c r="AV702" t="s">
        <v>139</v>
      </c>
    </row>
    <row r="703" spans="1:48" x14ac:dyDescent="0.35">
      <c r="A703" t="s">
        <v>1202</v>
      </c>
      <c r="B703" t="s">
        <v>1215</v>
      </c>
      <c r="C703" s="1">
        <v>44566</v>
      </c>
      <c r="D703" s="1">
        <v>44654</v>
      </c>
      <c r="E703">
        <v>1</v>
      </c>
      <c r="F703" t="s">
        <v>1216</v>
      </c>
      <c r="H703" t="s">
        <v>1256</v>
      </c>
      <c r="I703" t="str">
        <f>("HB 440")</f>
        <v>HB 440</v>
      </c>
      <c r="J703" t="s">
        <v>1216</v>
      </c>
      <c r="L703" t="s">
        <v>1256</v>
      </c>
      <c r="M703" s="1">
        <v>44206</v>
      </c>
      <c r="N703" t="s">
        <v>1216</v>
      </c>
      <c r="P703" t="s">
        <v>1256</v>
      </c>
      <c r="Q703" t="str">
        <f>("Passed Second Chamber")</f>
        <v>Passed Second Chamber</v>
      </c>
      <c r="R703" t="s">
        <v>1216</v>
      </c>
      <c r="T703" t="s">
        <v>1256</v>
      </c>
      <c r="U703" s="1">
        <v>44648</v>
      </c>
      <c r="V703" t="s">
        <v>1216</v>
      </c>
      <c r="X703" t="s">
        <v>1256</v>
      </c>
      <c r="Y703">
        <v>1</v>
      </c>
      <c r="Z703" t="s">
        <v>1216</v>
      </c>
      <c r="AB703" t="s">
        <v>1256</v>
      </c>
      <c r="AC703" t="str">
        <f>("Scope of emergency order is restricted")</f>
        <v>Scope of emergency order is restricted</v>
      </c>
      <c r="AD703" t="s">
        <v>1216</v>
      </c>
      <c r="AF703" t="s">
        <v>1256</v>
      </c>
      <c r="AG703">
        <v>0</v>
      </c>
      <c r="AO703">
        <v>0</v>
      </c>
    </row>
    <row r="704" spans="1:48" x14ac:dyDescent="0.35">
      <c r="A704" t="s">
        <v>1202</v>
      </c>
      <c r="B704" t="s">
        <v>1207</v>
      </c>
      <c r="C704" s="1">
        <v>44571</v>
      </c>
      <c r="D704" s="1">
        <v>44678</v>
      </c>
      <c r="E704">
        <v>1</v>
      </c>
      <c r="F704" t="s">
        <v>1257</v>
      </c>
      <c r="H704" t="s">
        <v>1258</v>
      </c>
      <c r="I704" t="str">
        <f>("HB 275")</f>
        <v>HB 275</v>
      </c>
      <c r="J704" t="s">
        <v>1257</v>
      </c>
      <c r="L704" t="s">
        <v>1258</v>
      </c>
      <c r="M704" s="1">
        <v>44205</v>
      </c>
      <c r="N704" t="s">
        <v>1257</v>
      </c>
      <c r="P704" t="s">
        <v>1258</v>
      </c>
      <c r="Q704" t="str">
        <f>("Passed First Chamber")</f>
        <v>Passed First Chamber</v>
      </c>
      <c r="R704" t="s">
        <v>1257</v>
      </c>
      <c r="T704" t="s">
        <v>1258</v>
      </c>
      <c r="U704" s="1">
        <v>44671</v>
      </c>
      <c r="V704" t="s">
        <v>1257</v>
      </c>
      <c r="X704" t="s">
        <v>1258</v>
      </c>
      <c r="Y704">
        <v>1</v>
      </c>
      <c r="Z704" t="s">
        <v>1257</v>
      </c>
      <c r="AB704" t="s">
        <v>1258</v>
      </c>
      <c r="AC704" t="str">
        <f>("Duration of emergency order is limited")</f>
        <v>Duration of emergency order is limited</v>
      </c>
      <c r="AD704" t="s">
        <v>1257</v>
      </c>
      <c r="AF704" t="s">
        <v>1258</v>
      </c>
      <c r="AG704">
        <v>0</v>
      </c>
      <c r="AO704">
        <v>0</v>
      </c>
    </row>
    <row r="705" spans="1:48" x14ac:dyDescent="0.35">
      <c r="A705" t="s">
        <v>1202</v>
      </c>
      <c r="B705" t="s">
        <v>1218</v>
      </c>
      <c r="C705" s="1">
        <v>44572</v>
      </c>
      <c r="D705" s="1">
        <v>44701</v>
      </c>
      <c r="E705">
        <v>1</v>
      </c>
      <c r="F705" t="s">
        <v>1219</v>
      </c>
      <c r="H705" t="s">
        <v>1220</v>
      </c>
      <c r="I705" t="str">
        <f>("House Bill 389")</f>
        <v>House Bill 389</v>
      </c>
      <c r="J705" t="s">
        <v>1219</v>
      </c>
      <c r="L705" t="s">
        <v>1220</v>
      </c>
      <c r="M705" s="1">
        <v>44206</v>
      </c>
      <c r="N705" t="s">
        <v>1219</v>
      </c>
      <c r="P705" t="s">
        <v>1220</v>
      </c>
      <c r="Q705" t="str">
        <f>("Failed")</f>
        <v>Failed</v>
      </c>
      <c r="R705" t="s">
        <v>1219</v>
      </c>
      <c r="T705" t="s">
        <v>1220</v>
      </c>
      <c r="U705" s="1">
        <v>44572</v>
      </c>
      <c r="V705" t="s">
        <v>1219</v>
      </c>
      <c r="X705" t="s">
        <v>1220</v>
      </c>
      <c r="Y705">
        <v>1</v>
      </c>
      <c r="Z705" t="s">
        <v>1219</v>
      </c>
      <c r="AB705" t="s">
        <v>1220</v>
      </c>
      <c r="AC705" t="str">
        <f>("Termination by legislature")</f>
        <v>Termination by legislature</v>
      </c>
      <c r="AD705" t="s">
        <v>1219</v>
      </c>
      <c r="AF705" t="s">
        <v>1220</v>
      </c>
      <c r="AG705">
        <v>0</v>
      </c>
      <c r="AO705">
        <v>0</v>
      </c>
    </row>
    <row r="706" spans="1:48" x14ac:dyDescent="0.35">
      <c r="A706" t="s">
        <v>1202</v>
      </c>
      <c r="B706" t="s">
        <v>1210</v>
      </c>
      <c r="C706" s="1">
        <v>44572</v>
      </c>
      <c r="D706" s="1">
        <v>44701</v>
      </c>
      <c r="E706">
        <v>1</v>
      </c>
      <c r="F706" t="s">
        <v>1211</v>
      </c>
      <c r="H706" t="s">
        <v>1212</v>
      </c>
      <c r="I706" t="str">
        <f>("House Bill 280")</f>
        <v>House Bill 280</v>
      </c>
      <c r="J706" t="s">
        <v>1213</v>
      </c>
      <c r="L706" t="s">
        <v>1214</v>
      </c>
      <c r="M706" s="1">
        <v>44205</v>
      </c>
      <c r="N706" t="s">
        <v>1213</v>
      </c>
      <c r="P706" t="s">
        <v>1214</v>
      </c>
      <c r="Q706" t="str">
        <f>("Failed")</f>
        <v>Failed</v>
      </c>
      <c r="R706" t="s">
        <v>1213</v>
      </c>
      <c r="T706" t="s">
        <v>1214</v>
      </c>
      <c r="U706" s="1">
        <v>44572</v>
      </c>
      <c r="V706" t="s">
        <v>1213</v>
      </c>
      <c r="X706" t="s">
        <v>1214</v>
      </c>
      <c r="Y706">
        <v>1</v>
      </c>
      <c r="Z706" t="s">
        <v>1211</v>
      </c>
      <c r="AB706" t="s">
        <v>1212</v>
      </c>
      <c r="AC706" t="str">
        <f>("Termination by legislature")</f>
        <v>Termination by legislature</v>
      </c>
      <c r="AD706" t="s">
        <v>1211</v>
      </c>
      <c r="AF706" t="s">
        <v>1212</v>
      </c>
      <c r="AG706">
        <v>0</v>
      </c>
      <c r="AO706">
        <v>0</v>
      </c>
    </row>
    <row r="707" spans="1:48" x14ac:dyDescent="0.35">
      <c r="A707" t="s">
        <v>1202</v>
      </c>
      <c r="B707" t="s">
        <v>1238</v>
      </c>
      <c r="C707" s="1">
        <v>44631</v>
      </c>
      <c r="D707" s="1">
        <v>44701</v>
      </c>
      <c r="E707">
        <v>1</v>
      </c>
      <c r="F707" t="s">
        <v>1239</v>
      </c>
      <c r="H707" t="s">
        <v>1259</v>
      </c>
      <c r="I707" t="str">
        <f>("HB 1027")</f>
        <v>HB 1027</v>
      </c>
      <c r="J707" t="s">
        <v>1239</v>
      </c>
      <c r="L707" t="s">
        <v>1259</v>
      </c>
      <c r="M707" s="1">
        <v>44502</v>
      </c>
      <c r="N707" t="s">
        <v>1239</v>
      </c>
      <c r="P707" t="s">
        <v>1259</v>
      </c>
      <c r="Q707" t="str">
        <f>("Failed")</f>
        <v>Failed</v>
      </c>
      <c r="R707" t="s">
        <v>1239</v>
      </c>
      <c r="T707" t="s">
        <v>1259</v>
      </c>
      <c r="U707" s="1">
        <v>44631</v>
      </c>
      <c r="V707" t="s">
        <v>1239</v>
      </c>
      <c r="X707" t="s">
        <v>1259</v>
      </c>
      <c r="Y707">
        <v>1</v>
      </c>
      <c r="Z707" t="s">
        <v>1241</v>
      </c>
      <c r="AB707" t="s">
        <v>1260</v>
      </c>
      <c r="AC707" t="str">
        <f>("Issuance of emergency order is restricted")</f>
        <v>Issuance of emergency order is restricted</v>
      </c>
      <c r="AD707" t="s">
        <v>1241</v>
      </c>
      <c r="AF707" t="s">
        <v>1260</v>
      </c>
      <c r="AG707">
        <v>1</v>
      </c>
      <c r="AH707" t="s">
        <v>1241</v>
      </c>
      <c r="AJ707" t="s">
        <v>1260</v>
      </c>
      <c r="AK707" t="str">
        <f>("Issuance of emergency order is restricted")</f>
        <v>Issuance of emergency order is restricted</v>
      </c>
      <c r="AL707" t="s">
        <v>1241</v>
      </c>
      <c r="AN707" t="s">
        <v>1260</v>
      </c>
      <c r="AO707">
        <v>1</v>
      </c>
      <c r="AP707" t="s">
        <v>1241</v>
      </c>
      <c r="AR707" t="s">
        <v>1260</v>
      </c>
      <c r="AS707" t="str">
        <f>("Issuance of emergency order is restricted")</f>
        <v>Issuance of emergency order is restricted</v>
      </c>
      <c r="AT707" t="s">
        <v>1241</v>
      </c>
      <c r="AV707" t="s">
        <v>1260</v>
      </c>
    </row>
    <row r="708" spans="1:48" x14ac:dyDescent="0.35">
      <c r="A708" t="s">
        <v>1202</v>
      </c>
      <c r="B708" t="s">
        <v>1251</v>
      </c>
      <c r="C708" s="1">
        <v>44631</v>
      </c>
      <c r="D708" s="1">
        <v>44701</v>
      </c>
      <c r="E708">
        <v>1</v>
      </c>
      <c r="F708" t="s">
        <v>1252</v>
      </c>
      <c r="H708" t="s">
        <v>1261</v>
      </c>
      <c r="I708" t="str">
        <f>("HB 1321")</f>
        <v>HB 1321</v>
      </c>
      <c r="J708" t="s">
        <v>1252</v>
      </c>
      <c r="L708" t="s">
        <v>1261</v>
      </c>
      <c r="M708" s="1">
        <v>44520</v>
      </c>
      <c r="N708" t="s">
        <v>1252</v>
      </c>
      <c r="P708" t="s">
        <v>1261</v>
      </c>
      <c r="Q708" t="str">
        <f>("Failed")</f>
        <v>Failed</v>
      </c>
      <c r="R708" t="s">
        <v>1252</v>
      </c>
      <c r="T708" t="s">
        <v>1261</v>
      </c>
      <c r="U708" s="1">
        <v>44631</v>
      </c>
      <c r="V708" t="s">
        <v>1252</v>
      </c>
      <c r="X708" t="s">
        <v>1261</v>
      </c>
      <c r="Y708">
        <v>1</v>
      </c>
      <c r="Z708" t="s">
        <v>1252</v>
      </c>
      <c r="AB708" t="s">
        <v>1261</v>
      </c>
      <c r="AC708" t="str">
        <f>("Duration of emergency order is limited, Termination by legislature")</f>
        <v>Duration of emergency order is limited, Termination by legislature</v>
      </c>
      <c r="AD708" t="s">
        <v>1252</v>
      </c>
      <c r="AF708" t="s">
        <v>1261</v>
      </c>
      <c r="AG708">
        <v>0</v>
      </c>
      <c r="AO708">
        <v>0</v>
      </c>
    </row>
    <row r="709" spans="1:48" x14ac:dyDescent="0.35">
      <c r="A709" t="s">
        <v>1202</v>
      </c>
      <c r="B709" t="s">
        <v>1243</v>
      </c>
      <c r="C709" s="1">
        <v>44631</v>
      </c>
      <c r="D709" s="1">
        <v>44664</v>
      </c>
      <c r="E709">
        <v>1</v>
      </c>
      <c r="F709" t="s">
        <v>1244</v>
      </c>
      <c r="H709" t="s">
        <v>1262</v>
      </c>
      <c r="I709" t="str">
        <f>("House Bill 1037")</f>
        <v>House Bill 1037</v>
      </c>
      <c r="J709" t="s">
        <v>1244</v>
      </c>
      <c r="L709" t="s">
        <v>1262</v>
      </c>
      <c r="M709" s="1">
        <v>44502</v>
      </c>
      <c r="N709" t="s">
        <v>1244</v>
      </c>
      <c r="P709" t="s">
        <v>1262</v>
      </c>
      <c r="Q709" t="str">
        <f>("Passed First Chamber")</f>
        <v>Passed First Chamber</v>
      </c>
      <c r="R709" t="s">
        <v>1244</v>
      </c>
      <c r="T709" t="s">
        <v>1262</v>
      </c>
      <c r="U709" s="1">
        <v>44657</v>
      </c>
      <c r="V709" t="s">
        <v>1244</v>
      </c>
      <c r="X709" t="s">
        <v>1262</v>
      </c>
      <c r="Y709">
        <v>1</v>
      </c>
      <c r="Z709" t="s">
        <v>1244</v>
      </c>
      <c r="AB709" t="s">
        <v>1262</v>
      </c>
      <c r="AC709" t="str">
        <f>("Scope of emergency order is restricted")</f>
        <v>Scope of emergency order is restricted</v>
      </c>
      <c r="AD709" t="s">
        <v>1244</v>
      </c>
      <c r="AF709" t="s">
        <v>1262</v>
      </c>
      <c r="AG709">
        <v>0</v>
      </c>
      <c r="AO709">
        <v>0</v>
      </c>
    </row>
    <row r="710" spans="1:48" x14ac:dyDescent="0.35">
      <c r="A710" t="s">
        <v>1202</v>
      </c>
      <c r="B710" t="s">
        <v>1254</v>
      </c>
      <c r="C710" s="1">
        <v>44636</v>
      </c>
      <c r="D710" s="1">
        <v>44671</v>
      </c>
      <c r="E710">
        <v>1</v>
      </c>
      <c r="F710" t="s">
        <v>1255</v>
      </c>
      <c r="H710" t="s">
        <v>1263</v>
      </c>
      <c r="I710" t="str">
        <f>("HB 1439")</f>
        <v>HB 1439</v>
      </c>
      <c r="J710" t="s">
        <v>1255</v>
      </c>
      <c r="L710" t="s">
        <v>1263</v>
      </c>
      <c r="M710" s="1">
        <v>44531</v>
      </c>
      <c r="N710" t="s">
        <v>1255</v>
      </c>
      <c r="P710" t="s">
        <v>1263</v>
      </c>
      <c r="Q710" t="str">
        <f>("Passed First Chamber")</f>
        <v>Passed First Chamber</v>
      </c>
      <c r="R710" t="s">
        <v>1255</v>
      </c>
      <c r="T710" t="s">
        <v>1263</v>
      </c>
      <c r="U710" s="1">
        <v>44665</v>
      </c>
      <c r="V710" t="s">
        <v>1255</v>
      </c>
      <c r="X710" t="s">
        <v>1263</v>
      </c>
      <c r="Y710">
        <v>1</v>
      </c>
      <c r="Z710" t="s">
        <v>1255</v>
      </c>
      <c r="AB710" t="s">
        <v>1263</v>
      </c>
      <c r="AC710" t="str">
        <f>("Scope of emergency order is restricted")</f>
        <v>Scope of emergency order is restricted</v>
      </c>
      <c r="AD710" t="s">
        <v>1255</v>
      </c>
      <c r="AF710" t="s">
        <v>1263</v>
      </c>
      <c r="AG710">
        <v>1</v>
      </c>
      <c r="AH710" t="s">
        <v>1255</v>
      </c>
      <c r="AJ710" t="s">
        <v>1263</v>
      </c>
      <c r="AK710" t="str">
        <f>("Scope of emergency order is restricted")</f>
        <v>Scope of emergency order is restricted</v>
      </c>
      <c r="AL710" t="s">
        <v>1255</v>
      </c>
      <c r="AN710" t="s">
        <v>1263</v>
      </c>
      <c r="AO710">
        <v>1</v>
      </c>
      <c r="AP710" t="s">
        <v>1255</v>
      </c>
      <c r="AR710" t="s">
        <v>1263</v>
      </c>
      <c r="AS710" t="str">
        <f>("Scope of emergency order is restricted")</f>
        <v>Scope of emergency order is restricted</v>
      </c>
      <c r="AT710" t="s">
        <v>1255</v>
      </c>
      <c r="AV710" t="s">
        <v>1263</v>
      </c>
    </row>
    <row r="711" spans="1:48" x14ac:dyDescent="0.35">
      <c r="A711" t="s">
        <v>1202</v>
      </c>
      <c r="B711" t="s">
        <v>551</v>
      </c>
      <c r="C711" s="1">
        <v>44636</v>
      </c>
      <c r="D711" s="1">
        <v>44678</v>
      </c>
      <c r="E711">
        <v>1</v>
      </c>
      <c r="F711" t="s">
        <v>1249</v>
      </c>
      <c r="H711" t="s">
        <v>1250</v>
      </c>
      <c r="I711" t="str">
        <f>("House Bill 1272")</f>
        <v>House Bill 1272</v>
      </c>
      <c r="J711" t="s">
        <v>1249</v>
      </c>
      <c r="L711" t="s">
        <v>1250</v>
      </c>
      <c r="M711" s="1">
        <v>44519</v>
      </c>
      <c r="N711" t="s">
        <v>1249</v>
      </c>
      <c r="P711" t="s">
        <v>1250</v>
      </c>
      <c r="Q711" t="str">
        <f>("Passed First Chamber")</f>
        <v>Passed First Chamber</v>
      </c>
      <c r="R711" t="s">
        <v>1249</v>
      </c>
      <c r="T711" t="s">
        <v>1250</v>
      </c>
      <c r="U711" s="1">
        <v>44671</v>
      </c>
      <c r="V711" t="s">
        <v>1249</v>
      </c>
      <c r="X711" t="s">
        <v>1250</v>
      </c>
      <c r="Y711">
        <v>0</v>
      </c>
      <c r="AG711">
        <v>0</v>
      </c>
      <c r="AO711">
        <v>1</v>
      </c>
      <c r="AP711" t="s">
        <v>1249</v>
      </c>
      <c r="AR711" t="s">
        <v>1250</v>
      </c>
      <c r="AS711" t="str">
        <f>("Scope of emergency order is restricted")</f>
        <v>Scope of emergency order is restricted</v>
      </c>
      <c r="AT711" t="s">
        <v>1249</v>
      </c>
      <c r="AV711" t="s">
        <v>1250</v>
      </c>
    </row>
    <row r="712" spans="1:48" x14ac:dyDescent="0.35">
      <c r="A712" t="s">
        <v>1202</v>
      </c>
      <c r="B712" t="s">
        <v>1215</v>
      </c>
      <c r="C712" s="1">
        <v>44655</v>
      </c>
      <c r="D712" s="1">
        <v>44701</v>
      </c>
      <c r="E712">
        <v>1</v>
      </c>
      <c r="F712" t="s">
        <v>1216</v>
      </c>
      <c r="H712" t="s">
        <v>1264</v>
      </c>
      <c r="I712" t="str">
        <f>("HB 440")</f>
        <v>HB 440</v>
      </c>
      <c r="J712" t="s">
        <v>1216</v>
      </c>
      <c r="L712" t="s">
        <v>1264</v>
      </c>
      <c r="M712" s="1">
        <v>44206</v>
      </c>
      <c r="N712" t="s">
        <v>1216</v>
      </c>
      <c r="P712" t="s">
        <v>1264</v>
      </c>
      <c r="Q712" t="str">
        <f>("Enacted")</f>
        <v>Enacted</v>
      </c>
      <c r="R712" t="s">
        <v>1216</v>
      </c>
      <c r="T712" t="s">
        <v>1264</v>
      </c>
      <c r="U712" s="1">
        <v>44655</v>
      </c>
      <c r="V712" t="s">
        <v>1216</v>
      </c>
      <c r="X712" t="s">
        <v>1264</v>
      </c>
      <c r="Y712">
        <v>1</v>
      </c>
      <c r="Z712" t="s">
        <v>1216</v>
      </c>
      <c r="AB712" t="s">
        <v>1264</v>
      </c>
      <c r="AC712" t="str">
        <f>("Scope of emergency order is restricted")</f>
        <v>Scope of emergency order is restricted</v>
      </c>
      <c r="AD712" t="s">
        <v>1216</v>
      </c>
      <c r="AF712" t="s">
        <v>1264</v>
      </c>
      <c r="AG712">
        <v>0</v>
      </c>
      <c r="AO712">
        <v>0</v>
      </c>
    </row>
    <row r="713" spans="1:48" x14ac:dyDescent="0.35">
      <c r="A713" t="s">
        <v>1202</v>
      </c>
      <c r="B713" t="s">
        <v>1243</v>
      </c>
      <c r="C713" s="1">
        <v>44665</v>
      </c>
      <c r="D713" s="1">
        <v>44701</v>
      </c>
      <c r="E713">
        <v>1</v>
      </c>
      <c r="F713" t="s">
        <v>1244</v>
      </c>
      <c r="H713" t="s">
        <v>1262</v>
      </c>
      <c r="I713" t="str">
        <f>("House Bill 1037")</f>
        <v>House Bill 1037</v>
      </c>
      <c r="J713" t="s">
        <v>1244</v>
      </c>
      <c r="L713" t="s">
        <v>1262</v>
      </c>
      <c r="M713" s="1">
        <v>44502</v>
      </c>
      <c r="N713" t="s">
        <v>1244</v>
      </c>
      <c r="P713" t="s">
        <v>1262</v>
      </c>
      <c r="Q713" t="str">
        <f>("Passed Second Chamber")</f>
        <v>Passed Second Chamber</v>
      </c>
      <c r="R713" t="s">
        <v>1244</v>
      </c>
      <c r="T713" t="s">
        <v>1262</v>
      </c>
      <c r="U713" s="1">
        <v>44694</v>
      </c>
      <c r="V713" t="s">
        <v>1244</v>
      </c>
      <c r="W713" t="s">
        <v>1265</v>
      </c>
      <c r="X713" t="s">
        <v>1262</v>
      </c>
      <c r="Y713">
        <v>1</v>
      </c>
      <c r="Z713" t="s">
        <v>1244</v>
      </c>
      <c r="AB713" t="s">
        <v>1262</v>
      </c>
      <c r="AC713" t="str">
        <f>("Scope of emergency order is restricted")</f>
        <v>Scope of emergency order is restricted</v>
      </c>
      <c r="AD713" t="s">
        <v>1244</v>
      </c>
      <c r="AF713" t="s">
        <v>1262</v>
      </c>
      <c r="AG713">
        <v>0</v>
      </c>
      <c r="AO713">
        <v>0</v>
      </c>
    </row>
    <row r="714" spans="1:48" x14ac:dyDescent="0.35">
      <c r="A714" t="s">
        <v>1202</v>
      </c>
      <c r="B714" t="s">
        <v>1254</v>
      </c>
      <c r="C714" s="1">
        <v>44672</v>
      </c>
      <c r="D714" s="1">
        <v>44701</v>
      </c>
      <c r="E714">
        <v>1</v>
      </c>
      <c r="F714" t="s">
        <v>1255</v>
      </c>
      <c r="H714" t="s">
        <v>1263</v>
      </c>
      <c r="I714" t="str">
        <f>("HB 1439")</f>
        <v>HB 1439</v>
      </c>
      <c r="J714" t="s">
        <v>1255</v>
      </c>
      <c r="L714" t="s">
        <v>1263</v>
      </c>
      <c r="M714" s="1">
        <v>44531</v>
      </c>
      <c r="N714" t="s">
        <v>1255</v>
      </c>
      <c r="P714" t="s">
        <v>1263</v>
      </c>
      <c r="Q714" t="str">
        <f>("Passed Second Chamber")</f>
        <v>Passed Second Chamber</v>
      </c>
      <c r="R714" t="s">
        <v>1255</v>
      </c>
      <c r="T714" t="s">
        <v>1263</v>
      </c>
      <c r="U714" s="1">
        <v>44700</v>
      </c>
      <c r="V714" t="s">
        <v>1255</v>
      </c>
      <c r="X714" t="s">
        <v>1263</v>
      </c>
      <c r="Y714">
        <v>1</v>
      </c>
      <c r="Z714" t="s">
        <v>1255</v>
      </c>
      <c r="AB714" t="s">
        <v>1263</v>
      </c>
      <c r="AC714" t="str">
        <f>("Scope of emergency order is restricted")</f>
        <v>Scope of emergency order is restricted</v>
      </c>
      <c r="AD714" t="s">
        <v>1255</v>
      </c>
      <c r="AF714" t="s">
        <v>1263</v>
      </c>
      <c r="AG714">
        <v>1</v>
      </c>
      <c r="AH714" t="s">
        <v>1255</v>
      </c>
      <c r="AJ714" t="s">
        <v>1263</v>
      </c>
      <c r="AK714" t="str">
        <f>("Scope of emergency order is restricted")</f>
        <v>Scope of emergency order is restricted</v>
      </c>
      <c r="AL714" t="s">
        <v>1255</v>
      </c>
      <c r="AN714" t="s">
        <v>1263</v>
      </c>
      <c r="AO714">
        <v>1</v>
      </c>
      <c r="AP714" t="s">
        <v>1255</v>
      </c>
      <c r="AR714" t="s">
        <v>1263</v>
      </c>
      <c r="AS714" t="str">
        <f>("Scope of emergency order is restricted")</f>
        <v>Scope of emergency order is restricted</v>
      </c>
      <c r="AT714" t="s">
        <v>1255</v>
      </c>
      <c r="AV714" t="s">
        <v>1263</v>
      </c>
    </row>
    <row r="715" spans="1:48" x14ac:dyDescent="0.35">
      <c r="A715" t="s">
        <v>1202</v>
      </c>
      <c r="B715" t="s">
        <v>1207</v>
      </c>
      <c r="C715" s="1">
        <v>44679</v>
      </c>
      <c r="D715" s="1">
        <v>44701</v>
      </c>
      <c r="E715">
        <v>1</v>
      </c>
      <c r="F715" t="s">
        <v>1257</v>
      </c>
      <c r="H715" t="s">
        <v>1258</v>
      </c>
      <c r="I715" t="str">
        <f>("HB 275")</f>
        <v>HB 275</v>
      </c>
      <c r="J715" t="s">
        <v>1257</v>
      </c>
      <c r="L715" t="s">
        <v>1258</v>
      </c>
      <c r="M715" s="1">
        <v>44205</v>
      </c>
      <c r="N715" t="s">
        <v>1257</v>
      </c>
      <c r="P715" t="s">
        <v>1258</v>
      </c>
      <c r="Q715" t="str">
        <f>("Passed Second Chamber")</f>
        <v>Passed Second Chamber</v>
      </c>
      <c r="R715" t="s">
        <v>1257</v>
      </c>
      <c r="S715" t="s">
        <v>1266</v>
      </c>
      <c r="T715" t="s">
        <v>1258</v>
      </c>
      <c r="U715" s="1">
        <v>44699</v>
      </c>
      <c r="V715" t="s">
        <v>1257</v>
      </c>
      <c r="X715" t="s">
        <v>1258</v>
      </c>
      <c r="Y715">
        <v>1</v>
      </c>
      <c r="Z715" t="s">
        <v>1257</v>
      </c>
      <c r="AB715" t="s">
        <v>1258</v>
      </c>
      <c r="AC715" t="str">
        <f>("Duration of emergency order is limited")</f>
        <v>Duration of emergency order is limited</v>
      </c>
      <c r="AD715" t="s">
        <v>1257</v>
      </c>
      <c r="AF715" t="s">
        <v>1258</v>
      </c>
      <c r="AG715">
        <v>0</v>
      </c>
      <c r="AO715">
        <v>0</v>
      </c>
    </row>
    <row r="716" spans="1:48" x14ac:dyDescent="0.35">
      <c r="A716" t="s">
        <v>1202</v>
      </c>
      <c r="B716" t="s">
        <v>551</v>
      </c>
      <c r="C716" s="1">
        <v>44679</v>
      </c>
      <c r="D716" s="1">
        <v>44701</v>
      </c>
      <c r="E716">
        <v>1</v>
      </c>
      <c r="F716" t="s">
        <v>1249</v>
      </c>
      <c r="H716" t="s">
        <v>1250</v>
      </c>
      <c r="I716" t="str">
        <f>("House Bill 1272")</f>
        <v>House Bill 1272</v>
      </c>
      <c r="J716" t="s">
        <v>1249</v>
      </c>
      <c r="L716" t="s">
        <v>1250</v>
      </c>
      <c r="M716" s="1">
        <v>44519</v>
      </c>
      <c r="N716" t="s">
        <v>1249</v>
      </c>
      <c r="P716" t="s">
        <v>1250</v>
      </c>
      <c r="Q716" t="str">
        <f>("Failed")</f>
        <v>Failed</v>
      </c>
      <c r="R716" t="s">
        <v>1249</v>
      </c>
      <c r="T716" t="s">
        <v>1250</v>
      </c>
      <c r="U716" s="1">
        <v>44679</v>
      </c>
      <c r="V716" t="s">
        <v>1249</v>
      </c>
      <c r="X716" t="s">
        <v>1250</v>
      </c>
      <c r="Y716">
        <v>0</v>
      </c>
      <c r="AG716">
        <v>0</v>
      </c>
      <c r="AO716">
        <v>1</v>
      </c>
      <c r="AP716" t="s">
        <v>1249</v>
      </c>
      <c r="AR716" t="s">
        <v>1250</v>
      </c>
      <c r="AS716" t="str">
        <f>("Scope of emergency order is restricted")</f>
        <v>Scope of emergency order is restricted</v>
      </c>
      <c r="AT716" t="s">
        <v>1249</v>
      </c>
      <c r="AV716" t="s">
        <v>1250</v>
      </c>
    </row>
    <row r="717" spans="1:48" x14ac:dyDescent="0.35">
      <c r="A717" t="s">
        <v>1267</v>
      </c>
      <c r="B717" t="s">
        <v>48</v>
      </c>
      <c r="C717" s="1">
        <v>44197</v>
      </c>
      <c r="D717" s="1">
        <v>44311</v>
      </c>
      <c r="E717">
        <v>0</v>
      </c>
      <c r="I717" t="str">
        <f>("")</f>
        <v/>
      </c>
    </row>
    <row r="718" spans="1:48" x14ac:dyDescent="0.35">
      <c r="A718" t="s">
        <v>1267</v>
      </c>
      <c r="B718" t="s">
        <v>1268</v>
      </c>
      <c r="C718" s="1">
        <v>44312</v>
      </c>
      <c r="D718" s="1">
        <v>44701</v>
      </c>
      <c r="E718">
        <v>1</v>
      </c>
      <c r="F718" t="s">
        <v>1269</v>
      </c>
      <c r="H718" t="s">
        <v>1270</v>
      </c>
      <c r="I718" t="str">
        <f>("Senate Bill 3674")</f>
        <v>Senate Bill 3674</v>
      </c>
      <c r="J718" t="s">
        <v>1269</v>
      </c>
      <c r="L718" t="s">
        <v>1270</v>
      </c>
      <c r="M718" s="1">
        <v>44312</v>
      </c>
      <c r="N718" t="s">
        <v>1269</v>
      </c>
      <c r="P718" t="s">
        <v>1270</v>
      </c>
      <c r="Q718" t="str">
        <f t="shared" ref="Q718:Q724" si="52">("Introduced")</f>
        <v>Introduced</v>
      </c>
      <c r="R718" t="s">
        <v>1269</v>
      </c>
      <c r="T718" t="s">
        <v>1270</v>
      </c>
      <c r="U718" s="1">
        <v>44312</v>
      </c>
      <c r="V718" t="s">
        <v>1269</v>
      </c>
      <c r="X718" t="s">
        <v>1270</v>
      </c>
      <c r="Y718">
        <v>0</v>
      </c>
      <c r="AG718">
        <v>1</v>
      </c>
      <c r="AH718" t="s">
        <v>1269</v>
      </c>
      <c r="AJ718" t="s">
        <v>1270</v>
      </c>
      <c r="AK718" t="str">
        <f>("Scope of emergency order is restricted")</f>
        <v>Scope of emergency order is restricted</v>
      </c>
      <c r="AL718" t="s">
        <v>1269</v>
      </c>
      <c r="AN718" t="s">
        <v>1270</v>
      </c>
      <c r="AO718">
        <v>1</v>
      </c>
      <c r="AP718" t="s">
        <v>1269</v>
      </c>
      <c r="AR718" t="s">
        <v>1270</v>
      </c>
      <c r="AS718" t="str">
        <f>("Scope of emergency order is restricted")</f>
        <v>Scope of emergency order is restricted</v>
      </c>
      <c r="AT718" t="s">
        <v>1269</v>
      </c>
      <c r="AV718" t="s">
        <v>1270</v>
      </c>
    </row>
    <row r="719" spans="1:48" x14ac:dyDescent="0.35">
      <c r="A719" t="s">
        <v>1267</v>
      </c>
      <c r="B719" t="s">
        <v>1271</v>
      </c>
      <c r="C719" s="1">
        <v>44328</v>
      </c>
      <c r="D719" s="1">
        <v>44701</v>
      </c>
      <c r="E719">
        <v>1</v>
      </c>
      <c r="F719" t="s">
        <v>1272</v>
      </c>
      <c r="H719" t="s">
        <v>1273</v>
      </c>
      <c r="I719" t="str">
        <f>("Assembly Bill 5610")</f>
        <v>Assembly Bill 5610</v>
      </c>
      <c r="J719" t="s">
        <v>1272</v>
      </c>
      <c r="L719" t="s">
        <v>1273</v>
      </c>
      <c r="M719" s="1">
        <v>44328</v>
      </c>
      <c r="N719" t="s">
        <v>1272</v>
      </c>
      <c r="P719" t="s">
        <v>1273</v>
      </c>
      <c r="Q719" t="str">
        <f t="shared" si="52"/>
        <v>Introduced</v>
      </c>
      <c r="R719" t="s">
        <v>1272</v>
      </c>
      <c r="T719" t="s">
        <v>1273</v>
      </c>
      <c r="U719" s="1">
        <v>44328</v>
      </c>
      <c r="V719" t="s">
        <v>1272</v>
      </c>
      <c r="X719" t="s">
        <v>1273</v>
      </c>
      <c r="Y719">
        <v>0</v>
      </c>
      <c r="AG719">
        <v>1</v>
      </c>
      <c r="AH719" t="s">
        <v>1272</v>
      </c>
      <c r="AJ719" t="s">
        <v>1273</v>
      </c>
      <c r="AK719" t="str">
        <f>("Scope of emergency order is restricted")</f>
        <v>Scope of emergency order is restricted</v>
      </c>
      <c r="AL719" t="s">
        <v>1272</v>
      </c>
      <c r="AN719" t="s">
        <v>1273</v>
      </c>
      <c r="AO719">
        <v>1</v>
      </c>
      <c r="AP719" t="s">
        <v>1272</v>
      </c>
      <c r="AR719" t="s">
        <v>1273</v>
      </c>
      <c r="AS719" t="str">
        <f>("Scope of emergency order is restricted")</f>
        <v>Scope of emergency order is restricted</v>
      </c>
      <c r="AT719" t="s">
        <v>1272</v>
      </c>
      <c r="AV719" t="s">
        <v>1273</v>
      </c>
    </row>
    <row r="720" spans="1:48" x14ac:dyDescent="0.35">
      <c r="A720" t="s">
        <v>1267</v>
      </c>
      <c r="B720" t="s">
        <v>1274</v>
      </c>
      <c r="C720" s="1">
        <v>44334</v>
      </c>
      <c r="D720" s="1">
        <v>44701</v>
      </c>
      <c r="E720">
        <v>1</v>
      </c>
      <c r="F720" t="s">
        <v>1275</v>
      </c>
      <c r="H720" t="s">
        <v>1276</v>
      </c>
      <c r="I720" t="str">
        <f>("Assembly Bill 5777")</f>
        <v>Assembly Bill 5777</v>
      </c>
      <c r="J720" t="s">
        <v>1275</v>
      </c>
      <c r="L720" t="s">
        <v>1276</v>
      </c>
      <c r="M720" s="1">
        <v>44334</v>
      </c>
      <c r="N720" t="s">
        <v>1275</v>
      </c>
      <c r="P720" t="s">
        <v>1276</v>
      </c>
      <c r="Q720" t="str">
        <f t="shared" si="52"/>
        <v>Introduced</v>
      </c>
      <c r="R720" t="s">
        <v>1275</v>
      </c>
      <c r="T720" t="s">
        <v>1276</v>
      </c>
      <c r="U720" s="1">
        <v>44324</v>
      </c>
      <c r="V720" t="s">
        <v>1275</v>
      </c>
      <c r="X720" t="s">
        <v>1276</v>
      </c>
      <c r="Y720">
        <v>1</v>
      </c>
      <c r="Z720" t="s">
        <v>1275</v>
      </c>
      <c r="AB720" t="s">
        <v>1276</v>
      </c>
      <c r="AC720" t="str">
        <f>("Duration of emergency order is limited, Termination by legislature")</f>
        <v>Duration of emergency order is limited, Termination by legislature</v>
      </c>
      <c r="AD720" t="s">
        <v>1275</v>
      </c>
      <c r="AF720" t="s">
        <v>1276</v>
      </c>
      <c r="AG720">
        <v>0</v>
      </c>
      <c r="AO720">
        <v>0</v>
      </c>
    </row>
    <row r="721" spans="1:48" x14ac:dyDescent="0.35">
      <c r="A721" t="s">
        <v>1267</v>
      </c>
      <c r="B721" t="s">
        <v>1277</v>
      </c>
      <c r="C721" s="1">
        <v>44336</v>
      </c>
      <c r="D721" s="1">
        <v>44701</v>
      </c>
      <c r="E721">
        <v>1</v>
      </c>
      <c r="F721" t="s">
        <v>1278</v>
      </c>
      <c r="H721" t="s">
        <v>1279</v>
      </c>
      <c r="I721" t="str">
        <f>("Senate Bill 3820")</f>
        <v>Senate Bill 3820</v>
      </c>
      <c r="J721" t="s">
        <v>1278</v>
      </c>
      <c r="L721" t="s">
        <v>1279</v>
      </c>
      <c r="M721" s="1">
        <v>44336</v>
      </c>
      <c r="N721" t="s">
        <v>1278</v>
      </c>
      <c r="P721" t="s">
        <v>1279</v>
      </c>
      <c r="Q721" t="str">
        <f t="shared" si="52"/>
        <v>Introduced</v>
      </c>
      <c r="R721" t="s">
        <v>1278</v>
      </c>
      <c r="T721" t="s">
        <v>1279</v>
      </c>
      <c r="U721" s="1">
        <v>44336</v>
      </c>
      <c r="V721" t="s">
        <v>1278</v>
      </c>
      <c r="X721" t="s">
        <v>1279</v>
      </c>
      <c r="Y721">
        <v>1</v>
      </c>
      <c r="Z721" t="s">
        <v>1278</v>
      </c>
      <c r="AB721" t="s">
        <v>1279</v>
      </c>
      <c r="AC721" t="str">
        <f>("Duration of emergency order is limited, Termination by legislature")</f>
        <v>Duration of emergency order is limited, Termination by legislature</v>
      </c>
      <c r="AD721" t="s">
        <v>1278</v>
      </c>
      <c r="AF721" t="s">
        <v>1279</v>
      </c>
      <c r="AG721">
        <v>0</v>
      </c>
      <c r="AO721">
        <v>0</v>
      </c>
    </row>
    <row r="722" spans="1:48" x14ac:dyDescent="0.35">
      <c r="A722" t="s">
        <v>1267</v>
      </c>
      <c r="B722" t="s">
        <v>1280</v>
      </c>
      <c r="C722" s="1">
        <v>44348</v>
      </c>
      <c r="D722" s="1">
        <v>44701</v>
      </c>
      <c r="E722">
        <v>1</v>
      </c>
      <c r="F722" t="s">
        <v>1281</v>
      </c>
      <c r="H722" t="s">
        <v>1282</v>
      </c>
      <c r="I722" t="str">
        <f>("Senate Bill 3866")</f>
        <v>Senate Bill 3866</v>
      </c>
      <c r="J722" t="s">
        <v>1281</v>
      </c>
      <c r="L722" t="s">
        <v>1282</v>
      </c>
      <c r="M722" s="1">
        <v>44348</v>
      </c>
      <c r="N722" t="s">
        <v>1281</v>
      </c>
      <c r="P722" t="s">
        <v>1282</v>
      </c>
      <c r="Q722" t="str">
        <f t="shared" si="52"/>
        <v>Introduced</v>
      </c>
      <c r="R722" t="s">
        <v>1281</v>
      </c>
      <c r="T722" t="s">
        <v>1282</v>
      </c>
      <c r="U722" s="1">
        <v>44350</v>
      </c>
      <c r="V722" t="s">
        <v>1281</v>
      </c>
      <c r="X722" t="s">
        <v>1282</v>
      </c>
      <c r="Y722">
        <v>1</v>
      </c>
      <c r="Z722" t="s">
        <v>1281</v>
      </c>
      <c r="AB722" t="s">
        <v>1282</v>
      </c>
      <c r="AC722" t="str">
        <f>("Duration of emergency order is limited, Termination by legislature")</f>
        <v>Duration of emergency order is limited, Termination by legislature</v>
      </c>
      <c r="AD722" t="s">
        <v>1281</v>
      </c>
      <c r="AF722" t="s">
        <v>1282</v>
      </c>
      <c r="AG722">
        <v>0</v>
      </c>
      <c r="AO722">
        <v>0</v>
      </c>
    </row>
    <row r="723" spans="1:48" x14ac:dyDescent="0.35">
      <c r="A723" t="s">
        <v>1267</v>
      </c>
      <c r="B723" t="s">
        <v>1283</v>
      </c>
      <c r="C723" s="1">
        <v>44348</v>
      </c>
      <c r="D723" s="1">
        <v>44349</v>
      </c>
      <c r="E723">
        <v>1</v>
      </c>
      <c r="F723" t="s">
        <v>1284</v>
      </c>
      <c r="H723" t="s">
        <v>1285</v>
      </c>
      <c r="I723" t="str">
        <f>("Assembly Bill 5820")</f>
        <v>Assembly Bill 5820</v>
      </c>
      <c r="J723" t="s">
        <v>1284</v>
      </c>
      <c r="L723" t="s">
        <v>1285</v>
      </c>
      <c r="M723" s="1">
        <v>44348</v>
      </c>
      <c r="N723" t="s">
        <v>1284</v>
      </c>
      <c r="P723" t="s">
        <v>1285</v>
      </c>
      <c r="Q723" t="str">
        <f t="shared" si="52"/>
        <v>Introduced</v>
      </c>
      <c r="R723" t="s">
        <v>1284</v>
      </c>
      <c r="T723" t="s">
        <v>1285</v>
      </c>
      <c r="U723" s="1">
        <v>44348</v>
      </c>
      <c r="V723" t="s">
        <v>1284</v>
      </c>
      <c r="X723" t="s">
        <v>1285</v>
      </c>
      <c r="Y723">
        <v>1</v>
      </c>
      <c r="Z723" t="s">
        <v>1284</v>
      </c>
      <c r="AB723" t="s">
        <v>1285</v>
      </c>
      <c r="AC723" t="str">
        <f>("Duration of emergency order is limited, Termination by legislature")</f>
        <v>Duration of emergency order is limited, Termination by legislature</v>
      </c>
      <c r="AD723" t="s">
        <v>1284</v>
      </c>
      <c r="AF723" t="s">
        <v>1285</v>
      </c>
      <c r="AG723">
        <v>0</v>
      </c>
      <c r="AO723">
        <v>0</v>
      </c>
    </row>
    <row r="724" spans="1:48" x14ac:dyDescent="0.35">
      <c r="A724" t="s">
        <v>1267</v>
      </c>
      <c r="B724" t="s">
        <v>1286</v>
      </c>
      <c r="C724" s="1">
        <v>44349</v>
      </c>
      <c r="D724" s="1">
        <v>44701</v>
      </c>
      <c r="E724">
        <v>1</v>
      </c>
      <c r="F724" t="s">
        <v>1287</v>
      </c>
      <c r="H724" t="s">
        <v>1288</v>
      </c>
      <c r="I724" t="str">
        <f>("Assembly Bill 5832")</f>
        <v>Assembly Bill 5832</v>
      </c>
      <c r="J724" t="s">
        <v>1287</v>
      </c>
      <c r="L724" t="s">
        <v>1288</v>
      </c>
      <c r="M724" s="1">
        <v>44349</v>
      </c>
      <c r="N724" t="s">
        <v>1287</v>
      </c>
      <c r="P724" t="s">
        <v>1288</v>
      </c>
      <c r="Q724" t="str">
        <f t="shared" si="52"/>
        <v>Introduced</v>
      </c>
      <c r="R724" t="s">
        <v>1287</v>
      </c>
      <c r="T724" t="s">
        <v>1288</v>
      </c>
      <c r="U724" s="1">
        <v>44349</v>
      </c>
      <c r="V724" t="s">
        <v>1287</v>
      </c>
      <c r="X724" t="s">
        <v>1288</v>
      </c>
      <c r="Y724">
        <v>1</v>
      </c>
      <c r="Z724" t="s">
        <v>1287</v>
      </c>
      <c r="AB724" t="s">
        <v>1288</v>
      </c>
      <c r="AC724" t="str">
        <f>("Scope of emergency order is restricted")</f>
        <v>Scope of emergency order is restricted</v>
      </c>
      <c r="AD724" t="s">
        <v>1287</v>
      </c>
      <c r="AF724" t="s">
        <v>1288</v>
      </c>
      <c r="AG724">
        <v>0</v>
      </c>
      <c r="AO724">
        <v>0</v>
      </c>
    </row>
    <row r="725" spans="1:48" x14ac:dyDescent="0.35">
      <c r="A725" t="s">
        <v>1267</v>
      </c>
      <c r="B725" t="s">
        <v>1283</v>
      </c>
      <c r="C725" s="1">
        <v>44350</v>
      </c>
      <c r="D725" s="1">
        <v>44350</v>
      </c>
      <c r="E725">
        <v>1</v>
      </c>
      <c r="F725" t="s">
        <v>1284</v>
      </c>
      <c r="H725" t="s">
        <v>1285</v>
      </c>
      <c r="I725" t="str">
        <f>("Assembly Bill 5820")</f>
        <v>Assembly Bill 5820</v>
      </c>
      <c r="J725" t="s">
        <v>1284</v>
      </c>
      <c r="L725" t="s">
        <v>1285</v>
      </c>
      <c r="M725" s="1">
        <v>44348</v>
      </c>
      <c r="N725" t="s">
        <v>1284</v>
      </c>
      <c r="P725" t="s">
        <v>1285</v>
      </c>
      <c r="Q725" t="str">
        <f>("Passed Second Chamber")</f>
        <v>Passed Second Chamber</v>
      </c>
      <c r="R725" t="s">
        <v>1284</v>
      </c>
      <c r="S725" t="s">
        <v>1289</v>
      </c>
      <c r="T725" t="s">
        <v>1285</v>
      </c>
      <c r="U725" s="1">
        <v>44350</v>
      </c>
      <c r="V725" t="s">
        <v>1284</v>
      </c>
      <c r="X725" t="s">
        <v>1285</v>
      </c>
      <c r="Y725">
        <v>1</v>
      </c>
      <c r="Z725" t="s">
        <v>1284</v>
      </c>
      <c r="AB725" t="s">
        <v>1285</v>
      </c>
      <c r="AC725" t="str">
        <f>("Duration of emergency order is limited, Termination by legislature")</f>
        <v>Duration of emergency order is limited, Termination by legislature</v>
      </c>
      <c r="AD725" t="s">
        <v>1284</v>
      </c>
      <c r="AF725" t="s">
        <v>1285</v>
      </c>
      <c r="AG725">
        <v>0</v>
      </c>
      <c r="AO725">
        <v>0</v>
      </c>
    </row>
    <row r="726" spans="1:48" x14ac:dyDescent="0.35">
      <c r="A726" t="s">
        <v>1267</v>
      </c>
      <c r="B726" t="s">
        <v>1283</v>
      </c>
      <c r="C726" s="1">
        <v>44351</v>
      </c>
      <c r="D726" s="1">
        <v>44701</v>
      </c>
      <c r="E726">
        <v>1</v>
      </c>
      <c r="F726" t="s">
        <v>1284</v>
      </c>
      <c r="H726" t="s">
        <v>1285</v>
      </c>
      <c r="I726" t="str">
        <f>("Assembly Bill 5820")</f>
        <v>Assembly Bill 5820</v>
      </c>
      <c r="J726" t="s">
        <v>1284</v>
      </c>
      <c r="L726" t="s">
        <v>1285</v>
      </c>
      <c r="M726" s="1">
        <v>44348</v>
      </c>
      <c r="N726" t="s">
        <v>1284</v>
      </c>
      <c r="P726" t="s">
        <v>1285</v>
      </c>
      <c r="Q726" t="str">
        <f>("Enacted")</f>
        <v>Enacted</v>
      </c>
      <c r="R726" t="s">
        <v>1284</v>
      </c>
      <c r="T726" t="s">
        <v>1285</v>
      </c>
      <c r="U726" s="1">
        <v>44351</v>
      </c>
      <c r="V726" t="s">
        <v>1284</v>
      </c>
      <c r="X726" t="s">
        <v>1285</v>
      </c>
      <c r="Y726">
        <v>1</v>
      </c>
      <c r="Z726" t="s">
        <v>1284</v>
      </c>
      <c r="AB726" t="s">
        <v>1285</v>
      </c>
      <c r="AC726" t="str">
        <f>("Duration of emergency order is limited, Termination by legislature")</f>
        <v>Duration of emergency order is limited, Termination by legislature</v>
      </c>
      <c r="AD726" t="s">
        <v>1284</v>
      </c>
      <c r="AF726" t="s">
        <v>1285</v>
      </c>
      <c r="AG726">
        <v>0</v>
      </c>
      <c r="AO726">
        <v>0</v>
      </c>
    </row>
    <row r="727" spans="1:48" x14ac:dyDescent="0.35">
      <c r="A727" t="s">
        <v>1267</v>
      </c>
      <c r="B727" t="s">
        <v>1290</v>
      </c>
      <c r="C727" s="1">
        <v>44357</v>
      </c>
      <c r="D727" s="1">
        <v>44701</v>
      </c>
      <c r="E727">
        <v>1</v>
      </c>
      <c r="F727" t="s">
        <v>1291</v>
      </c>
      <c r="H727" t="s">
        <v>1292</v>
      </c>
      <c r="I727" t="str">
        <f>("Senate Bill 3896")</f>
        <v>Senate Bill 3896</v>
      </c>
      <c r="J727" t="s">
        <v>1291</v>
      </c>
      <c r="L727" t="s">
        <v>1292</v>
      </c>
      <c r="M727" s="1">
        <v>44357</v>
      </c>
      <c r="N727" t="s">
        <v>1291</v>
      </c>
      <c r="P727" t="s">
        <v>1292</v>
      </c>
      <c r="Q727" t="str">
        <f t="shared" ref="Q727:Q738" si="53">("Introduced")</f>
        <v>Introduced</v>
      </c>
      <c r="R727" t="s">
        <v>1291</v>
      </c>
      <c r="T727" t="s">
        <v>1292</v>
      </c>
      <c r="U727" s="1">
        <v>44357</v>
      </c>
      <c r="V727" t="s">
        <v>1291</v>
      </c>
      <c r="X727" t="s">
        <v>1292</v>
      </c>
      <c r="Y727">
        <v>1</v>
      </c>
      <c r="Z727" t="s">
        <v>1291</v>
      </c>
      <c r="AB727" t="s">
        <v>1292</v>
      </c>
      <c r="AC727" t="str">
        <f>("Scope of emergency order is restricted")</f>
        <v>Scope of emergency order is restricted</v>
      </c>
      <c r="AD727" t="s">
        <v>1291</v>
      </c>
      <c r="AF727" t="s">
        <v>1292</v>
      </c>
      <c r="AG727">
        <v>0</v>
      </c>
      <c r="AO727">
        <v>0</v>
      </c>
    </row>
    <row r="728" spans="1:48" x14ac:dyDescent="0.35">
      <c r="A728" t="s">
        <v>1267</v>
      </c>
      <c r="B728" t="s">
        <v>1293</v>
      </c>
      <c r="C728" s="1">
        <v>44572</v>
      </c>
      <c r="D728" s="1">
        <v>44701</v>
      </c>
      <c r="E728">
        <v>1</v>
      </c>
      <c r="F728" t="s">
        <v>1293</v>
      </c>
      <c r="H728" t="s">
        <v>1294</v>
      </c>
      <c r="I728" t="str">
        <f>("S 127")</f>
        <v>S 127</v>
      </c>
      <c r="J728" t="s">
        <v>1293</v>
      </c>
      <c r="L728" t="s">
        <v>1294</v>
      </c>
      <c r="M728" s="1">
        <v>44572</v>
      </c>
      <c r="N728" t="s">
        <v>1293</v>
      </c>
      <c r="P728" t="s">
        <v>1294</v>
      </c>
      <c r="Q728" t="str">
        <f t="shared" si="53"/>
        <v>Introduced</v>
      </c>
      <c r="R728" t="s">
        <v>1293</v>
      </c>
      <c r="T728" t="s">
        <v>1294</v>
      </c>
      <c r="U728" s="1">
        <v>44572</v>
      </c>
      <c r="V728" t="s">
        <v>1293</v>
      </c>
      <c r="X728" t="s">
        <v>1294</v>
      </c>
      <c r="Y728">
        <v>1</v>
      </c>
      <c r="Z728" t="s">
        <v>1293</v>
      </c>
      <c r="AB728" t="s">
        <v>1294</v>
      </c>
      <c r="AC728" t="str">
        <f>("Scope of emergency order is restricted")</f>
        <v>Scope of emergency order is restricted</v>
      </c>
      <c r="AG728">
        <v>0</v>
      </c>
      <c r="AH728" t="s">
        <v>1293</v>
      </c>
      <c r="AJ728" t="s">
        <v>1294</v>
      </c>
      <c r="AO728">
        <v>0</v>
      </c>
    </row>
    <row r="729" spans="1:48" x14ac:dyDescent="0.35">
      <c r="A729" t="s">
        <v>1267</v>
      </c>
      <c r="B729" t="s">
        <v>1295</v>
      </c>
      <c r="C729" s="1">
        <v>44572</v>
      </c>
      <c r="D729" s="1">
        <v>44701</v>
      </c>
      <c r="E729">
        <v>1</v>
      </c>
      <c r="F729" t="s">
        <v>1295</v>
      </c>
      <c r="H729" t="s">
        <v>1296</v>
      </c>
      <c r="I729" t="str">
        <f>("A 1633")</f>
        <v>A 1633</v>
      </c>
      <c r="J729" t="s">
        <v>1295</v>
      </c>
      <c r="L729" t="s">
        <v>1296</v>
      </c>
      <c r="M729" s="1">
        <v>44572</v>
      </c>
      <c r="N729" t="s">
        <v>1295</v>
      </c>
      <c r="P729" t="s">
        <v>1296</v>
      </c>
      <c r="Q729" t="str">
        <f t="shared" si="53"/>
        <v>Introduced</v>
      </c>
      <c r="R729" t="s">
        <v>1295</v>
      </c>
      <c r="T729" t="s">
        <v>1296</v>
      </c>
      <c r="U729" s="1">
        <v>44572</v>
      </c>
      <c r="V729" t="s">
        <v>1295</v>
      </c>
      <c r="X729" t="s">
        <v>1296</v>
      </c>
      <c r="Y729">
        <v>1</v>
      </c>
      <c r="Z729" t="s">
        <v>1295</v>
      </c>
      <c r="AB729" t="s">
        <v>1296</v>
      </c>
      <c r="AC729" t="str">
        <f>("Scope of emergency order is restricted")</f>
        <v>Scope of emergency order is restricted</v>
      </c>
      <c r="AD729" t="s">
        <v>1295</v>
      </c>
      <c r="AF729" t="s">
        <v>1296</v>
      </c>
      <c r="AG729">
        <v>0</v>
      </c>
      <c r="AO729">
        <v>0</v>
      </c>
    </row>
    <row r="730" spans="1:48" x14ac:dyDescent="0.35">
      <c r="A730" t="s">
        <v>1267</v>
      </c>
      <c r="B730" t="s">
        <v>1297</v>
      </c>
      <c r="C730" s="1">
        <v>44572</v>
      </c>
      <c r="D730" s="1">
        <v>44701</v>
      </c>
      <c r="E730">
        <v>1</v>
      </c>
      <c r="F730" t="s">
        <v>1298</v>
      </c>
      <c r="H730" t="s">
        <v>1299</v>
      </c>
      <c r="I730" t="str">
        <f>("A 351")</f>
        <v>A 351</v>
      </c>
      <c r="J730" t="s">
        <v>1298</v>
      </c>
      <c r="L730" t="s">
        <v>1299</v>
      </c>
      <c r="M730" s="1">
        <v>44572</v>
      </c>
      <c r="N730" t="s">
        <v>1298</v>
      </c>
      <c r="P730" t="s">
        <v>1299</v>
      </c>
      <c r="Q730" t="str">
        <f t="shared" si="53"/>
        <v>Introduced</v>
      </c>
      <c r="R730" t="s">
        <v>1298</v>
      </c>
      <c r="T730" t="s">
        <v>1299</v>
      </c>
      <c r="U730" s="1">
        <v>44572</v>
      </c>
      <c r="V730" t="s">
        <v>1298</v>
      </c>
      <c r="X730" t="s">
        <v>1299</v>
      </c>
      <c r="Y730">
        <v>0</v>
      </c>
      <c r="AG730">
        <v>1</v>
      </c>
      <c r="AH730" t="s">
        <v>1298</v>
      </c>
      <c r="AJ730" t="s">
        <v>1299</v>
      </c>
      <c r="AK730" t="str">
        <f>("Scope of emergency order is restricted")</f>
        <v>Scope of emergency order is restricted</v>
      </c>
      <c r="AL730" t="s">
        <v>1298</v>
      </c>
      <c r="AN730" t="s">
        <v>1299</v>
      </c>
      <c r="AO730">
        <v>0</v>
      </c>
    </row>
    <row r="731" spans="1:48" x14ac:dyDescent="0.35">
      <c r="A731" t="s">
        <v>1267</v>
      </c>
      <c r="B731" t="s">
        <v>1300</v>
      </c>
      <c r="C731" s="1">
        <v>44572</v>
      </c>
      <c r="D731" s="1">
        <v>44701</v>
      </c>
      <c r="E731">
        <v>1</v>
      </c>
      <c r="F731" t="s">
        <v>1301</v>
      </c>
      <c r="H731" t="s">
        <v>1302</v>
      </c>
      <c r="I731" t="str">
        <f>("Assembly Bill 775")</f>
        <v>Assembly Bill 775</v>
      </c>
      <c r="J731" t="s">
        <v>1301</v>
      </c>
      <c r="L731" t="s">
        <v>1302</v>
      </c>
      <c r="M731" s="1">
        <v>44572</v>
      </c>
      <c r="N731" t="s">
        <v>1301</v>
      </c>
      <c r="P731" t="s">
        <v>1302</v>
      </c>
      <c r="Q731" t="str">
        <f t="shared" si="53"/>
        <v>Introduced</v>
      </c>
      <c r="R731" t="s">
        <v>1301</v>
      </c>
      <c r="T731" t="s">
        <v>1302</v>
      </c>
      <c r="U731" s="1">
        <v>44572</v>
      </c>
      <c r="V731" t="s">
        <v>1301</v>
      </c>
      <c r="X731" t="s">
        <v>1302</v>
      </c>
      <c r="Y731">
        <v>1</v>
      </c>
      <c r="Z731" t="s">
        <v>1301</v>
      </c>
      <c r="AB731" t="s">
        <v>1302</v>
      </c>
      <c r="AC731" t="str">
        <f>("Scope of emergency order is restricted")</f>
        <v>Scope of emergency order is restricted</v>
      </c>
      <c r="AD731" t="s">
        <v>1301</v>
      </c>
      <c r="AF731" t="s">
        <v>1302</v>
      </c>
      <c r="AG731">
        <v>1</v>
      </c>
      <c r="AH731" t="s">
        <v>1301</v>
      </c>
      <c r="AJ731" t="s">
        <v>1302</v>
      </c>
      <c r="AK731" t="str">
        <f>("Scope of emergency order is restricted")</f>
        <v>Scope of emergency order is restricted</v>
      </c>
      <c r="AL731" t="s">
        <v>1301</v>
      </c>
      <c r="AN731" t="s">
        <v>1302</v>
      </c>
      <c r="AO731">
        <v>1</v>
      </c>
      <c r="AP731" t="s">
        <v>1301</v>
      </c>
      <c r="AR731" t="s">
        <v>1302</v>
      </c>
      <c r="AS731" t="str">
        <f>("Scope of emergency order is restricted")</f>
        <v>Scope of emergency order is restricted</v>
      </c>
      <c r="AT731" t="s">
        <v>1301</v>
      </c>
      <c r="AV731" t="s">
        <v>1302</v>
      </c>
    </row>
    <row r="732" spans="1:48" x14ac:dyDescent="0.35">
      <c r="A732" t="s">
        <v>1267</v>
      </c>
      <c r="B732" t="s">
        <v>1303</v>
      </c>
      <c r="C732" s="1">
        <v>44572</v>
      </c>
      <c r="D732" s="1">
        <v>44701</v>
      </c>
      <c r="E732">
        <v>1</v>
      </c>
      <c r="F732" t="s">
        <v>1304</v>
      </c>
      <c r="H732" t="s">
        <v>1305</v>
      </c>
      <c r="I732" t="str">
        <f>("Assembly Bill 1044")</f>
        <v>Assembly Bill 1044</v>
      </c>
      <c r="J732" t="s">
        <v>1304</v>
      </c>
      <c r="L732" t="s">
        <v>1305</v>
      </c>
      <c r="M732" s="1">
        <v>44572</v>
      </c>
      <c r="N732" t="s">
        <v>1304</v>
      </c>
      <c r="P732" t="s">
        <v>1305</v>
      </c>
      <c r="Q732" t="str">
        <f t="shared" si="53"/>
        <v>Introduced</v>
      </c>
      <c r="R732" t="s">
        <v>1304</v>
      </c>
      <c r="T732" t="s">
        <v>1305</v>
      </c>
      <c r="U732" s="1">
        <v>44572</v>
      </c>
      <c r="V732" t="s">
        <v>1304</v>
      </c>
      <c r="X732" t="s">
        <v>1305</v>
      </c>
      <c r="Y732">
        <v>1</v>
      </c>
      <c r="Z732" t="s">
        <v>1304</v>
      </c>
      <c r="AB732" t="s">
        <v>1305</v>
      </c>
      <c r="AC732" t="str">
        <f>("Issuance of emergency order is restricted, Termination by legislature")</f>
        <v>Issuance of emergency order is restricted, Termination by legislature</v>
      </c>
      <c r="AD732" t="s">
        <v>1304</v>
      </c>
      <c r="AF732" t="s">
        <v>1305</v>
      </c>
      <c r="AG732">
        <v>0</v>
      </c>
      <c r="AO732">
        <v>0</v>
      </c>
    </row>
    <row r="733" spans="1:48" x14ac:dyDescent="0.35">
      <c r="A733" t="s">
        <v>1267</v>
      </c>
      <c r="B733" t="s">
        <v>1306</v>
      </c>
      <c r="C733" s="1">
        <v>44592</v>
      </c>
      <c r="D733" s="1">
        <v>44701</v>
      </c>
      <c r="E733">
        <v>1</v>
      </c>
      <c r="F733" t="s">
        <v>1306</v>
      </c>
      <c r="H733" t="s">
        <v>1307</v>
      </c>
      <c r="I733" t="str">
        <f>("S 1106")</f>
        <v>S 1106</v>
      </c>
      <c r="J733" t="s">
        <v>1306</v>
      </c>
      <c r="L733" t="s">
        <v>1307</v>
      </c>
      <c r="M733" s="1">
        <v>44592</v>
      </c>
      <c r="N733" t="s">
        <v>1306</v>
      </c>
      <c r="P733" t="s">
        <v>1307</v>
      </c>
      <c r="Q733" t="str">
        <f t="shared" si="53"/>
        <v>Introduced</v>
      </c>
      <c r="R733" t="s">
        <v>1306</v>
      </c>
      <c r="T733" t="s">
        <v>1307</v>
      </c>
      <c r="U733" s="1">
        <v>44592</v>
      </c>
      <c r="V733" t="s">
        <v>1306</v>
      </c>
      <c r="X733" t="s">
        <v>1307</v>
      </c>
      <c r="Y733">
        <v>1</v>
      </c>
      <c r="Z733" t="s">
        <v>1306</v>
      </c>
      <c r="AB733" t="s">
        <v>1307</v>
      </c>
      <c r="AC733" t="str">
        <f>("Scope of emergency order is restricted")</f>
        <v>Scope of emergency order is restricted</v>
      </c>
      <c r="AD733" t="s">
        <v>1306</v>
      </c>
      <c r="AF733" t="s">
        <v>1307</v>
      </c>
      <c r="AG733">
        <v>1</v>
      </c>
      <c r="AH733" t="s">
        <v>1306</v>
      </c>
      <c r="AJ733" t="s">
        <v>1307</v>
      </c>
      <c r="AK733" t="str">
        <f>("Scope of emergency order is restricted")</f>
        <v>Scope of emergency order is restricted</v>
      </c>
      <c r="AL733" t="s">
        <v>1306</v>
      </c>
      <c r="AN733" t="s">
        <v>1307</v>
      </c>
      <c r="AO733">
        <v>1</v>
      </c>
      <c r="AP733" t="s">
        <v>1306</v>
      </c>
      <c r="AR733" t="s">
        <v>1307</v>
      </c>
      <c r="AS733" t="str">
        <f>("Scope of emergency order is restricted")</f>
        <v>Scope of emergency order is restricted</v>
      </c>
      <c r="AT733" t="s">
        <v>1306</v>
      </c>
      <c r="AV733" t="s">
        <v>1307</v>
      </c>
    </row>
    <row r="734" spans="1:48" x14ac:dyDescent="0.35">
      <c r="A734" t="s">
        <v>1267</v>
      </c>
      <c r="B734" t="s">
        <v>1308</v>
      </c>
      <c r="C734" s="1">
        <v>44592</v>
      </c>
      <c r="D734" s="1">
        <v>44701</v>
      </c>
      <c r="E734">
        <v>1</v>
      </c>
      <c r="F734" t="s">
        <v>1308</v>
      </c>
      <c r="H734" t="s">
        <v>1309</v>
      </c>
      <c r="I734" t="str">
        <f>("S 958")</f>
        <v>S 958</v>
      </c>
      <c r="J734" t="s">
        <v>1308</v>
      </c>
      <c r="L734" t="s">
        <v>1309</v>
      </c>
      <c r="M734" s="1">
        <v>44592</v>
      </c>
      <c r="N734" t="s">
        <v>1308</v>
      </c>
      <c r="P734" t="s">
        <v>1309</v>
      </c>
      <c r="Q734" t="str">
        <f t="shared" si="53"/>
        <v>Introduced</v>
      </c>
      <c r="R734" t="s">
        <v>1308</v>
      </c>
      <c r="T734" t="s">
        <v>1309</v>
      </c>
      <c r="U734" s="1">
        <v>44592</v>
      </c>
      <c r="V734" t="s">
        <v>1308</v>
      </c>
      <c r="X734" t="s">
        <v>1309</v>
      </c>
      <c r="Y734">
        <v>1</v>
      </c>
      <c r="Z734" t="s">
        <v>1308</v>
      </c>
      <c r="AB734" t="s">
        <v>1309</v>
      </c>
      <c r="AC734" t="str">
        <f>("Scope of emergency order is restricted")</f>
        <v>Scope of emergency order is restricted</v>
      </c>
      <c r="AD734" t="s">
        <v>1308</v>
      </c>
      <c r="AF734" t="s">
        <v>1309</v>
      </c>
      <c r="AG734">
        <v>0</v>
      </c>
      <c r="AO734">
        <v>0</v>
      </c>
    </row>
    <row r="735" spans="1:48" x14ac:dyDescent="0.35">
      <c r="A735" t="s">
        <v>1267</v>
      </c>
      <c r="B735" t="s">
        <v>1310</v>
      </c>
      <c r="C735" s="1">
        <v>44592</v>
      </c>
      <c r="D735" s="1">
        <v>44701</v>
      </c>
      <c r="E735">
        <v>1</v>
      </c>
      <c r="F735" t="s">
        <v>1310</v>
      </c>
      <c r="H735" t="s">
        <v>1311</v>
      </c>
      <c r="I735" t="str">
        <f>("S 1200")</f>
        <v>S 1200</v>
      </c>
      <c r="J735" t="s">
        <v>1310</v>
      </c>
      <c r="L735" t="s">
        <v>1311</v>
      </c>
      <c r="M735" s="1">
        <v>44592</v>
      </c>
      <c r="N735" t="s">
        <v>1310</v>
      </c>
      <c r="P735" t="s">
        <v>1311</v>
      </c>
      <c r="Q735" t="str">
        <f t="shared" si="53"/>
        <v>Introduced</v>
      </c>
      <c r="R735" t="s">
        <v>1310</v>
      </c>
      <c r="T735" t="s">
        <v>1311</v>
      </c>
      <c r="U735" s="1">
        <v>44592</v>
      </c>
      <c r="V735" t="s">
        <v>1310</v>
      </c>
      <c r="X735" t="s">
        <v>1311</v>
      </c>
      <c r="Y735">
        <v>1</v>
      </c>
      <c r="Z735" t="s">
        <v>1310</v>
      </c>
      <c r="AB735" t="s">
        <v>1311</v>
      </c>
      <c r="AC735" t="str">
        <f>("Issuance of emergency order is restricted, Duration of emergency order is limited, Termination by legislature")</f>
        <v>Issuance of emergency order is restricted, Duration of emergency order is limited, Termination by legislature</v>
      </c>
      <c r="AD735" t="s">
        <v>1310</v>
      </c>
      <c r="AF735" t="s">
        <v>1311</v>
      </c>
      <c r="AG735">
        <v>0</v>
      </c>
      <c r="AO735">
        <v>0</v>
      </c>
    </row>
    <row r="736" spans="1:48" x14ac:dyDescent="0.35">
      <c r="A736" t="s">
        <v>1267</v>
      </c>
      <c r="B736" t="s">
        <v>1312</v>
      </c>
      <c r="C736" s="1">
        <v>44595</v>
      </c>
      <c r="D736" s="1">
        <v>44701</v>
      </c>
      <c r="E736">
        <v>1</v>
      </c>
      <c r="F736" t="s">
        <v>1312</v>
      </c>
      <c r="H736" t="s">
        <v>1313</v>
      </c>
      <c r="I736" t="str">
        <f>("S 1280")</f>
        <v>S 1280</v>
      </c>
      <c r="J736" t="s">
        <v>1312</v>
      </c>
      <c r="L736" t="s">
        <v>1313</v>
      </c>
      <c r="M736" s="1">
        <v>44595</v>
      </c>
      <c r="N736" t="s">
        <v>1312</v>
      </c>
      <c r="P736" t="s">
        <v>1313</v>
      </c>
      <c r="Q736" t="str">
        <f t="shared" si="53"/>
        <v>Introduced</v>
      </c>
      <c r="R736" t="s">
        <v>1312</v>
      </c>
      <c r="T736" t="s">
        <v>1313</v>
      </c>
      <c r="U736" s="1">
        <v>44595</v>
      </c>
      <c r="V736" t="s">
        <v>1312</v>
      </c>
      <c r="X736" t="s">
        <v>1313</v>
      </c>
      <c r="Y736">
        <v>1</v>
      </c>
      <c r="Z736" t="s">
        <v>1312</v>
      </c>
      <c r="AB736" t="s">
        <v>1313</v>
      </c>
      <c r="AC736" t="str">
        <f>("Scope of emergency order is restricted")</f>
        <v>Scope of emergency order is restricted</v>
      </c>
      <c r="AD736" t="s">
        <v>1312</v>
      </c>
      <c r="AF736" t="s">
        <v>1313</v>
      </c>
      <c r="AG736">
        <v>0</v>
      </c>
      <c r="AO736">
        <v>0</v>
      </c>
    </row>
    <row r="737" spans="1:41" x14ac:dyDescent="0.35">
      <c r="A737" t="s">
        <v>1267</v>
      </c>
      <c r="B737" t="s">
        <v>1314</v>
      </c>
      <c r="C737" s="1">
        <v>44628</v>
      </c>
      <c r="D737" s="1">
        <v>44701</v>
      </c>
      <c r="E737">
        <v>1</v>
      </c>
      <c r="F737" t="s">
        <v>1315</v>
      </c>
      <c r="H737" t="s">
        <v>1316</v>
      </c>
      <c r="I737" t="str">
        <f>("Assembly Bill 3429")</f>
        <v>Assembly Bill 3429</v>
      </c>
      <c r="J737" t="s">
        <v>1315</v>
      </c>
      <c r="L737" t="s">
        <v>1316</v>
      </c>
      <c r="M737" s="1">
        <v>44628</v>
      </c>
      <c r="N737" t="s">
        <v>1315</v>
      </c>
      <c r="P737" t="s">
        <v>1316</v>
      </c>
      <c r="Q737" t="str">
        <f t="shared" si="53"/>
        <v>Introduced</v>
      </c>
      <c r="R737" t="s">
        <v>1315</v>
      </c>
      <c r="T737" t="s">
        <v>1316</v>
      </c>
      <c r="U737" s="1">
        <v>44628</v>
      </c>
      <c r="V737" t="s">
        <v>1315</v>
      </c>
      <c r="X737" t="s">
        <v>1316</v>
      </c>
      <c r="Y737">
        <v>1</v>
      </c>
      <c r="Z737" t="s">
        <v>1315</v>
      </c>
      <c r="AB737" t="s">
        <v>1316</v>
      </c>
      <c r="AC737" t="str">
        <f>("Duration of emergency order is limited, Scope of emergency order is restricted, Termination by legislature")</f>
        <v>Duration of emergency order is limited, Scope of emergency order is restricted, Termination by legislature</v>
      </c>
      <c r="AD737" t="s">
        <v>1315</v>
      </c>
      <c r="AF737" t="s">
        <v>1316</v>
      </c>
      <c r="AG737">
        <v>0</v>
      </c>
      <c r="AO737">
        <v>0</v>
      </c>
    </row>
    <row r="738" spans="1:41" x14ac:dyDescent="0.35">
      <c r="A738" t="s">
        <v>1267</v>
      </c>
      <c r="B738" t="s">
        <v>1317</v>
      </c>
      <c r="C738" s="1">
        <v>44693</v>
      </c>
      <c r="D738" s="1">
        <v>44701</v>
      </c>
      <c r="E738">
        <v>1</v>
      </c>
      <c r="F738" t="s">
        <v>1318</v>
      </c>
      <c r="H738" t="s">
        <v>1319</v>
      </c>
      <c r="I738" t="str">
        <f>("Senate Bill 2520")</f>
        <v>Senate Bill 2520</v>
      </c>
      <c r="J738" t="s">
        <v>1318</v>
      </c>
      <c r="L738" t="s">
        <v>1319</v>
      </c>
      <c r="M738" s="1">
        <v>44693</v>
      </c>
      <c r="N738" t="s">
        <v>1318</v>
      </c>
      <c r="P738" t="s">
        <v>1319</v>
      </c>
      <c r="Q738" t="str">
        <f t="shared" si="53"/>
        <v>Introduced</v>
      </c>
      <c r="R738" t="s">
        <v>1318</v>
      </c>
      <c r="T738" t="s">
        <v>1319</v>
      </c>
      <c r="U738" s="1">
        <v>44693</v>
      </c>
      <c r="V738" t="s">
        <v>1318</v>
      </c>
      <c r="X738" t="s">
        <v>1319</v>
      </c>
      <c r="Y738">
        <v>1</v>
      </c>
      <c r="Z738" t="s">
        <v>1318</v>
      </c>
      <c r="AB738" t="s">
        <v>1319</v>
      </c>
      <c r="AC738" t="str">
        <f>("Scope of emergency order is restricted")</f>
        <v>Scope of emergency order is restricted</v>
      </c>
      <c r="AD738" t="s">
        <v>1318</v>
      </c>
      <c r="AF738" t="s">
        <v>1319</v>
      </c>
      <c r="AG738">
        <v>0</v>
      </c>
      <c r="AO738">
        <v>0</v>
      </c>
    </row>
    <row r="739" spans="1:41" x14ac:dyDescent="0.35">
      <c r="A739" t="s">
        <v>1320</v>
      </c>
      <c r="B739" t="s">
        <v>48</v>
      </c>
      <c r="C739" s="1">
        <v>44197</v>
      </c>
      <c r="D739" s="1">
        <v>44214</v>
      </c>
      <c r="E739">
        <v>0</v>
      </c>
      <c r="I739" t="str">
        <f>("")</f>
        <v/>
      </c>
    </row>
    <row r="740" spans="1:41" x14ac:dyDescent="0.35">
      <c r="A740" t="s">
        <v>1320</v>
      </c>
      <c r="B740" t="s">
        <v>257</v>
      </c>
      <c r="C740" s="1">
        <v>44215</v>
      </c>
      <c r="D740" s="1">
        <v>44274</v>
      </c>
      <c r="E740">
        <v>1</v>
      </c>
      <c r="F740" t="s">
        <v>1321</v>
      </c>
      <c r="H740" t="s">
        <v>1322</v>
      </c>
      <c r="I740" t="str">
        <f>("SB 74")</f>
        <v>SB 74</v>
      </c>
      <c r="J740" t="s">
        <v>1321</v>
      </c>
      <c r="L740" t="s">
        <v>1322</v>
      </c>
      <c r="M740" s="1">
        <v>44215</v>
      </c>
      <c r="N740" t="s">
        <v>1321</v>
      </c>
      <c r="P740" t="s">
        <v>1322</v>
      </c>
      <c r="Q740" t="str">
        <f t="shared" ref="Q740:Q745" si="54">("Introduced")</f>
        <v>Introduced</v>
      </c>
      <c r="R740" t="s">
        <v>1321</v>
      </c>
      <c r="T740" t="s">
        <v>1322</v>
      </c>
      <c r="U740" s="1">
        <v>44244</v>
      </c>
      <c r="V740" t="s">
        <v>1321</v>
      </c>
      <c r="X740" t="s">
        <v>1322</v>
      </c>
      <c r="Y740">
        <v>1</v>
      </c>
      <c r="Z740" t="s">
        <v>1321</v>
      </c>
      <c r="AB740" t="s">
        <v>1322</v>
      </c>
      <c r="AC740" t="str">
        <f>("Duration of emergency order is limited, Termination by legislature")</f>
        <v>Duration of emergency order is limited, Termination by legislature</v>
      </c>
      <c r="AD740" t="s">
        <v>1321</v>
      </c>
      <c r="AF740" t="s">
        <v>1322</v>
      </c>
      <c r="AG740">
        <v>0</v>
      </c>
      <c r="AO740">
        <v>0</v>
      </c>
    </row>
    <row r="741" spans="1:41" x14ac:dyDescent="0.35">
      <c r="A741" t="s">
        <v>1320</v>
      </c>
      <c r="B741" t="s">
        <v>1323</v>
      </c>
      <c r="C741" s="1">
        <v>44221</v>
      </c>
      <c r="D741" s="1">
        <v>44274</v>
      </c>
      <c r="E741">
        <v>1</v>
      </c>
      <c r="F741" t="s">
        <v>1324</v>
      </c>
      <c r="H741" t="s">
        <v>1325</v>
      </c>
      <c r="I741" t="str">
        <f>("HB 159")</f>
        <v>HB 159</v>
      </c>
      <c r="J741" t="s">
        <v>1324</v>
      </c>
      <c r="L741" t="s">
        <v>1325</v>
      </c>
      <c r="M741" s="1">
        <v>44221</v>
      </c>
      <c r="N741" t="s">
        <v>1324</v>
      </c>
      <c r="P741" t="s">
        <v>1325</v>
      </c>
      <c r="Q741" t="str">
        <f t="shared" si="54"/>
        <v>Introduced</v>
      </c>
      <c r="R741" t="s">
        <v>1324</v>
      </c>
      <c r="T741" t="s">
        <v>1325</v>
      </c>
      <c r="U741" s="1">
        <v>44221</v>
      </c>
      <c r="V741" t="s">
        <v>1324</v>
      </c>
      <c r="X741" t="s">
        <v>1325</v>
      </c>
      <c r="Y741">
        <v>0</v>
      </c>
      <c r="AG741">
        <v>1</v>
      </c>
      <c r="AH741" t="s">
        <v>1324</v>
      </c>
      <c r="AJ741" t="s">
        <v>1325</v>
      </c>
      <c r="AK741" t="str">
        <f>("Issuance of emergency order is restricted")</f>
        <v>Issuance of emergency order is restricted</v>
      </c>
      <c r="AL741" t="s">
        <v>1324</v>
      </c>
      <c r="AN741" t="s">
        <v>1325</v>
      </c>
      <c r="AO741">
        <v>0</v>
      </c>
    </row>
    <row r="742" spans="1:41" x14ac:dyDescent="0.35">
      <c r="A742" t="s">
        <v>1320</v>
      </c>
      <c r="B742" t="s">
        <v>1326</v>
      </c>
      <c r="C742" s="1">
        <v>44228</v>
      </c>
      <c r="D742" s="1">
        <v>44274</v>
      </c>
      <c r="E742">
        <v>1</v>
      </c>
      <c r="F742" t="s">
        <v>1327</v>
      </c>
      <c r="H742" t="s">
        <v>1328</v>
      </c>
      <c r="I742" t="str">
        <f>("SB 238")</f>
        <v>SB 238</v>
      </c>
      <c r="J742" t="s">
        <v>1327</v>
      </c>
      <c r="L742" t="s">
        <v>1328</v>
      </c>
      <c r="M742" s="1">
        <v>44228</v>
      </c>
      <c r="N742" t="s">
        <v>1327</v>
      </c>
      <c r="P742" t="s">
        <v>1328</v>
      </c>
      <c r="Q742" t="str">
        <f t="shared" si="54"/>
        <v>Introduced</v>
      </c>
      <c r="R742" t="s">
        <v>1327</v>
      </c>
      <c r="T742" t="s">
        <v>1328</v>
      </c>
      <c r="U742" s="1">
        <v>44228</v>
      </c>
      <c r="V742" t="s">
        <v>1327</v>
      </c>
      <c r="X742" t="s">
        <v>1328</v>
      </c>
      <c r="Y742">
        <v>0</v>
      </c>
      <c r="AG742">
        <v>1</v>
      </c>
      <c r="AH742" t="s">
        <v>1327</v>
      </c>
      <c r="AJ742" t="s">
        <v>1328</v>
      </c>
      <c r="AK742" t="str">
        <f>("Scope of emergency order is restricted")</f>
        <v>Scope of emergency order is restricted</v>
      </c>
      <c r="AL742" t="s">
        <v>1327</v>
      </c>
      <c r="AN742" t="s">
        <v>1328</v>
      </c>
      <c r="AO742">
        <v>0</v>
      </c>
    </row>
    <row r="743" spans="1:41" x14ac:dyDescent="0.35">
      <c r="A743" t="s">
        <v>1320</v>
      </c>
      <c r="B743" t="s">
        <v>1329</v>
      </c>
      <c r="C743" s="1">
        <v>44237</v>
      </c>
      <c r="D743" s="1">
        <v>44274</v>
      </c>
      <c r="E743">
        <v>1</v>
      </c>
      <c r="F743" t="s">
        <v>1330</v>
      </c>
      <c r="H743" t="s">
        <v>1331</v>
      </c>
      <c r="I743" t="str">
        <f>("SB 364")</f>
        <v>SB 364</v>
      </c>
      <c r="J743" t="s">
        <v>1330</v>
      </c>
      <c r="L743" t="s">
        <v>1331</v>
      </c>
      <c r="M743" s="1">
        <v>44237</v>
      </c>
      <c r="N743" t="s">
        <v>1330</v>
      </c>
      <c r="P743" t="s">
        <v>1331</v>
      </c>
      <c r="Q743" t="str">
        <f t="shared" si="54"/>
        <v>Introduced</v>
      </c>
      <c r="R743" t="s">
        <v>1330</v>
      </c>
      <c r="T743" t="s">
        <v>1331</v>
      </c>
      <c r="U743" s="1">
        <v>44237</v>
      </c>
      <c r="V743" t="s">
        <v>1330</v>
      </c>
      <c r="X743" t="s">
        <v>1331</v>
      </c>
      <c r="Y743">
        <v>1</v>
      </c>
      <c r="Z743" t="s">
        <v>1330</v>
      </c>
      <c r="AB743" t="s">
        <v>1331</v>
      </c>
      <c r="AC743" t="str">
        <f>("Scope of emergency order is restricted")</f>
        <v>Scope of emergency order is restricted</v>
      </c>
      <c r="AD743" t="s">
        <v>1330</v>
      </c>
      <c r="AF743" t="s">
        <v>1331</v>
      </c>
      <c r="AG743">
        <v>1</v>
      </c>
      <c r="AH743" t="s">
        <v>1330</v>
      </c>
      <c r="AJ743" t="s">
        <v>1331</v>
      </c>
      <c r="AK743" t="str">
        <f>("Scope of emergency order is restricted")</f>
        <v>Scope of emergency order is restricted</v>
      </c>
      <c r="AL743" t="s">
        <v>1330</v>
      </c>
      <c r="AN743" t="s">
        <v>1331</v>
      </c>
      <c r="AO743">
        <v>0</v>
      </c>
    </row>
    <row r="744" spans="1:41" x14ac:dyDescent="0.35">
      <c r="A744" t="s">
        <v>1320</v>
      </c>
      <c r="B744" t="s">
        <v>1332</v>
      </c>
      <c r="C744" s="1">
        <v>44238</v>
      </c>
      <c r="D744" s="1">
        <v>44274</v>
      </c>
      <c r="E744">
        <v>1</v>
      </c>
      <c r="F744" t="s">
        <v>1333</v>
      </c>
      <c r="H744" t="s">
        <v>1334</v>
      </c>
      <c r="I744" t="str">
        <f>("House Bill 279")</f>
        <v>House Bill 279</v>
      </c>
      <c r="J744" t="s">
        <v>1333</v>
      </c>
      <c r="L744" t="s">
        <v>1334</v>
      </c>
      <c r="M744" s="1">
        <v>44238</v>
      </c>
      <c r="N744" t="s">
        <v>1333</v>
      </c>
      <c r="P744" t="s">
        <v>1334</v>
      </c>
      <c r="Q744" t="str">
        <f t="shared" si="54"/>
        <v>Introduced</v>
      </c>
      <c r="R744" t="s">
        <v>1333</v>
      </c>
      <c r="T744" t="s">
        <v>1334</v>
      </c>
      <c r="U744" s="1">
        <v>44238</v>
      </c>
      <c r="V744" t="s">
        <v>1333</v>
      </c>
      <c r="X744" t="s">
        <v>1334</v>
      </c>
      <c r="Y744">
        <v>1</v>
      </c>
      <c r="Z744" t="s">
        <v>1333</v>
      </c>
      <c r="AB744" t="s">
        <v>1334</v>
      </c>
      <c r="AC744" t="str">
        <f>("Scope of emergency order is restricted")</f>
        <v>Scope of emergency order is restricted</v>
      </c>
      <c r="AD744" t="s">
        <v>1333</v>
      </c>
      <c r="AF744" t="s">
        <v>1334</v>
      </c>
      <c r="AG744">
        <v>1</v>
      </c>
      <c r="AH744" t="s">
        <v>1333</v>
      </c>
      <c r="AJ744" t="s">
        <v>1334</v>
      </c>
      <c r="AK744" t="str">
        <f>("Scope of emergency order is restricted")</f>
        <v>Scope of emergency order is restricted</v>
      </c>
      <c r="AL744" t="s">
        <v>1333</v>
      </c>
      <c r="AN744" t="s">
        <v>1334</v>
      </c>
      <c r="AO744">
        <v>0</v>
      </c>
    </row>
    <row r="745" spans="1:41" x14ac:dyDescent="0.35">
      <c r="A745" t="s">
        <v>1320</v>
      </c>
      <c r="B745" t="s">
        <v>1335</v>
      </c>
      <c r="C745" s="1">
        <v>44245</v>
      </c>
      <c r="D745" s="1">
        <v>44274</v>
      </c>
      <c r="E745">
        <v>1</v>
      </c>
      <c r="F745" t="s">
        <v>1336</v>
      </c>
      <c r="H745" t="s">
        <v>1337</v>
      </c>
      <c r="I745" t="str">
        <f>("SB 408")</f>
        <v>SB 408</v>
      </c>
      <c r="J745" t="s">
        <v>1336</v>
      </c>
      <c r="L745" t="s">
        <v>1337</v>
      </c>
      <c r="M745" s="1">
        <v>44245</v>
      </c>
      <c r="N745" t="s">
        <v>1336</v>
      </c>
      <c r="P745" t="s">
        <v>1337</v>
      </c>
      <c r="Q745" t="str">
        <f t="shared" si="54"/>
        <v>Introduced</v>
      </c>
      <c r="R745" t="s">
        <v>1336</v>
      </c>
      <c r="T745" t="s">
        <v>1337</v>
      </c>
      <c r="U745" s="1">
        <v>44245</v>
      </c>
      <c r="V745" t="s">
        <v>1336</v>
      </c>
      <c r="X745" t="s">
        <v>1337</v>
      </c>
      <c r="Y745">
        <v>0</v>
      </c>
      <c r="AG745">
        <v>1</v>
      </c>
      <c r="AH745" t="s">
        <v>1336</v>
      </c>
      <c r="AJ745" t="s">
        <v>1337</v>
      </c>
      <c r="AK745" t="str">
        <f>("Scope of emergency order is restricted")</f>
        <v>Scope of emergency order is restricted</v>
      </c>
      <c r="AL745" t="s">
        <v>1336</v>
      </c>
      <c r="AN745" t="s">
        <v>1337</v>
      </c>
      <c r="AO745">
        <v>0</v>
      </c>
    </row>
    <row r="746" spans="1:41" x14ac:dyDescent="0.35">
      <c r="A746" t="s">
        <v>1320</v>
      </c>
      <c r="B746" t="s">
        <v>257</v>
      </c>
      <c r="C746" s="1">
        <v>44275</v>
      </c>
      <c r="D746" s="1">
        <v>44701</v>
      </c>
      <c r="E746">
        <v>1</v>
      </c>
      <c r="F746" t="s">
        <v>1321</v>
      </c>
      <c r="H746" t="s">
        <v>1322</v>
      </c>
      <c r="I746" t="str">
        <f>("SB 74")</f>
        <v>SB 74</v>
      </c>
      <c r="J746" t="s">
        <v>1321</v>
      </c>
      <c r="L746" t="s">
        <v>1322</v>
      </c>
      <c r="M746" s="1">
        <v>44215</v>
      </c>
      <c r="N746" t="s">
        <v>1321</v>
      </c>
      <c r="P746" t="s">
        <v>1322</v>
      </c>
      <c r="Q746" t="str">
        <f t="shared" ref="Q746:Q751" si="55">("Failed")</f>
        <v>Failed</v>
      </c>
      <c r="R746" t="s">
        <v>1321</v>
      </c>
      <c r="T746" t="s">
        <v>1322</v>
      </c>
      <c r="U746" s="1">
        <v>44244</v>
      </c>
      <c r="V746" t="s">
        <v>1321</v>
      </c>
      <c r="X746" t="s">
        <v>1322</v>
      </c>
      <c r="Y746">
        <v>1</v>
      </c>
      <c r="Z746" t="s">
        <v>1321</v>
      </c>
      <c r="AB746" t="s">
        <v>1322</v>
      </c>
      <c r="AC746" t="str">
        <f>("Duration of emergency order is limited, Termination by legislature")</f>
        <v>Duration of emergency order is limited, Termination by legislature</v>
      </c>
      <c r="AD746" t="s">
        <v>1321</v>
      </c>
      <c r="AF746" t="s">
        <v>1322</v>
      </c>
      <c r="AG746">
        <v>0</v>
      </c>
      <c r="AO746">
        <v>0</v>
      </c>
    </row>
    <row r="747" spans="1:41" x14ac:dyDescent="0.35">
      <c r="A747" t="s">
        <v>1320</v>
      </c>
      <c r="B747" t="s">
        <v>1326</v>
      </c>
      <c r="C747" s="1">
        <v>44275</v>
      </c>
      <c r="D747" s="1">
        <v>44701</v>
      </c>
      <c r="E747">
        <v>1</v>
      </c>
      <c r="F747" t="s">
        <v>1327</v>
      </c>
      <c r="H747" t="s">
        <v>1328</v>
      </c>
      <c r="I747" t="str">
        <f>("SB 238")</f>
        <v>SB 238</v>
      </c>
      <c r="J747" t="s">
        <v>1327</v>
      </c>
      <c r="L747" t="s">
        <v>1328</v>
      </c>
      <c r="M747" s="1">
        <v>44228</v>
      </c>
      <c r="N747" t="s">
        <v>1327</v>
      </c>
      <c r="P747" t="s">
        <v>1328</v>
      </c>
      <c r="Q747" t="str">
        <f t="shared" si="55"/>
        <v>Failed</v>
      </c>
      <c r="R747" t="s">
        <v>1327</v>
      </c>
      <c r="T747" t="s">
        <v>1328</v>
      </c>
      <c r="U747" s="1">
        <v>44228</v>
      </c>
      <c r="V747" t="s">
        <v>1327</v>
      </c>
      <c r="X747" t="s">
        <v>1328</v>
      </c>
      <c r="Y747">
        <v>0</v>
      </c>
      <c r="AG747">
        <v>1</v>
      </c>
      <c r="AH747" t="s">
        <v>1327</v>
      </c>
      <c r="AJ747" t="s">
        <v>1328</v>
      </c>
      <c r="AK747" t="str">
        <f>("Scope of emergency order is restricted")</f>
        <v>Scope of emergency order is restricted</v>
      </c>
      <c r="AL747" t="s">
        <v>1327</v>
      </c>
      <c r="AN747" t="s">
        <v>1328</v>
      </c>
      <c r="AO747">
        <v>0</v>
      </c>
    </row>
    <row r="748" spans="1:41" x14ac:dyDescent="0.35">
      <c r="A748" t="s">
        <v>1320</v>
      </c>
      <c r="B748" t="s">
        <v>1329</v>
      </c>
      <c r="C748" s="1">
        <v>44275</v>
      </c>
      <c r="D748" s="1">
        <v>44701</v>
      </c>
      <c r="E748">
        <v>1</v>
      </c>
      <c r="F748" t="s">
        <v>1330</v>
      </c>
      <c r="H748" t="s">
        <v>1338</v>
      </c>
      <c r="I748" t="str">
        <f>("SB 364")</f>
        <v>SB 364</v>
      </c>
      <c r="J748" t="s">
        <v>1330</v>
      </c>
      <c r="L748" t="s">
        <v>1338</v>
      </c>
      <c r="M748" s="1">
        <v>44237</v>
      </c>
      <c r="N748" t="s">
        <v>1330</v>
      </c>
      <c r="P748" t="s">
        <v>1338</v>
      </c>
      <c r="Q748" t="str">
        <f t="shared" si="55"/>
        <v>Failed</v>
      </c>
      <c r="R748" t="s">
        <v>1330</v>
      </c>
      <c r="T748" t="s">
        <v>1338</v>
      </c>
      <c r="U748" s="1">
        <v>44237</v>
      </c>
      <c r="V748" t="s">
        <v>1330</v>
      </c>
      <c r="X748" t="s">
        <v>1338</v>
      </c>
      <c r="Y748">
        <v>1</v>
      </c>
      <c r="Z748" t="s">
        <v>1330</v>
      </c>
      <c r="AB748" t="s">
        <v>1338</v>
      </c>
      <c r="AC748" t="str">
        <f>("Scope of emergency order is restricted")</f>
        <v>Scope of emergency order is restricted</v>
      </c>
      <c r="AD748" t="s">
        <v>1330</v>
      </c>
      <c r="AF748" t="s">
        <v>1338</v>
      </c>
      <c r="AG748">
        <v>1</v>
      </c>
      <c r="AH748" t="s">
        <v>1330</v>
      </c>
      <c r="AJ748" t="s">
        <v>1338</v>
      </c>
      <c r="AK748" t="str">
        <f>("Scope of emergency order is restricted")</f>
        <v>Scope of emergency order is restricted</v>
      </c>
      <c r="AL748" t="s">
        <v>1330</v>
      </c>
      <c r="AN748" t="s">
        <v>1338</v>
      </c>
      <c r="AO748">
        <v>0</v>
      </c>
    </row>
    <row r="749" spans="1:41" x14ac:dyDescent="0.35">
      <c r="A749" t="s">
        <v>1320</v>
      </c>
      <c r="B749" t="s">
        <v>1332</v>
      </c>
      <c r="C749" s="1">
        <v>44275</v>
      </c>
      <c r="D749" s="1">
        <v>44701</v>
      </c>
      <c r="E749">
        <v>1</v>
      </c>
      <c r="F749" t="s">
        <v>1333</v>
      </c>
      <c r="H749" t="s">
        <v>1334</v>
      </c>
      <c r="I749" t="str">
        <f>("House Bill 279")</f>
        <v>House Bill 279</v>
      </c>
      <c r="J749" t="s">
        <v>1333</v>
      </c>
      <c r="L749" t="s">
        <v>1334</v>
      </c>
      <c r="M749" s="1">
        <v>44238</v>
      </c>
      <c r="N749" t="s">
        <v>1333</v>
      </c>
      <c r="P749" t="s">
        <v>1334</v>
      </c>
      <c r="Q749" t="str">
        <f t="shared" si="55"/>
        <v>Failed</v>
      </c>
      <c r="R749" t="s">
        <v>1333</v>
      </c>
      <c r="T749" t="s">
        <v>1334</v>
      </c>
      <c r="U749" s="1">
        <v>44238</v>
      </c>
      <c r="V749" t="s">
        <v>1333</v>
      </c>
      <c r="X749" t="s">
        <v>1334</v>
      </c>
      <c r="Y749">
        <v>1</v>
      </c>
      <c r="Z749" t="s">
        <v>1333</v>
      </c>
      <c r="AB749" t="s">
        <v>1334</v>
      </c>
      <c r="AC749" t="str">
        <f>("Scope of emergency order is restricted")</f>
        <v>Scope of emergency order is restricted</v>
      </c>
      <c r="AD749" t="s">
        <v>1333</v>
      </c>
      <c r="AF749" t="s">
        <v>1334</v>
      </c>
      <c r="AG749">
        <v>1</v>
      </c>
      <c r="AH749" t="s">
        <v>1333</v>
      </c>
      <c r="AJ749" t="s">
        <v>1334</v>
      </c>
      <c r="AK749" t="str">
        <f>("Scope of emergency order is restricted")</f>
        <v>Scope of emergency order is restricted</v>
      </c>
      <c r="AL749" t="s">
        <v>1333</v>
      </c>
      <c r="AN749" t="s">
        <v>1334</v>
      </c>
      <c r="AO749">
        <v>0</v>
      </c>
    </row>
    <row r="750" spans="1:41" x14ac:dyDescent="0.35">
      <c r="A750" t="s">
        <v>1320</v>
      </c>
      <c r="B750" t="s">
        <v>1335</v>
      </c>
      <c r="C750" s="1">
        <v>44275</v>
      </c>
      <c r="D750" s="1">
        <v>44701</v>
      </c>
      <c r="E750">
        <v>1</v>
      </c>
      <c r="F750" t="s">
        <v>1336</v>
      </c>
      <c r="H750" t="s">
        <v>1337</v>
      </c>
      <c r="I750" t="str">
        <f>("SB 408")</f>
        <v>SB 408</v>
      </c>
      <c r="J750" t="s">
        <v>1336</v>
      </c>
      <c r="L750" t="s">
        <v>1337</v>
      </c>
      <c r="M750" s="1">
        <v>44245</v>
      </c>
      <c r="N750" t="s">
        <v>1336</v>
      </c>
      <c r="P750" t="s">
        <v>1337</v>
      </c>
      <c r="Q750" t="str">
        <f t="shared" si="55"/>
        <v>Failed</v>
      </c>
      <c r="R750" t="s">
        <v>1336</v>
      </c>
      <c r="T750" t="s">
        <v>1337</v>
      </c>
      <c r="U750" s="1">
        <v>44245</v>
      </c>
      <c r="V750" t="s">
        <v>1336</v>
      </c>
      <c r="X750" t="s">
        <v>1337</v>
      </c>
      <c r="Y750">
        <v>0</v>
      </c>
      <c r="AG750">
        <v>1</v>
      </c>
      <c r="AH750" t="s">
        <v>1336</v>
      </c>
      <c r="AJ750" t="s">
        <v>1337</v>
      </c>
      <c r="AK750" t="str">
        <f>("Scope of emergency order is restricted")</f>
        <v>Scope of emergency order is restricted</v>
      </c>
      <c r="AL750" t="s">
        <v>1336</v>
      </c>
      <c r="AN750" t="s">
        <v>1337</v>
      </c>
      <c r="AO750">
        <v>0</v>
      </c>
    </row>
    <row r="751" spans="1:41" x14ac:dyDescent="0.35">
      <c r="A751" t="s">
        <v>1320</v>
      </c>
      <c r="B751" t="s">
        <v>1323</v>
      </c>
      <c r="C751" s="1">
        <v>44275</v>
      </c>
      <c r="D751" s="1">
        <v>44701</v>
      </c>
      <c r="E751">
        <v>1</v>
      </c>
      <c r="F751" t="s">
        <v>1324</v>
      </c>
      <c r="H751" t="s">
        <v>1325</v>
      </c>
      <c r="I751" t="str">
        <f>("HB 159")</f>
        <v>HB 159</v>
      </c>
      <c r="J751" t="s">
        <v>1324</v>
      </c>
      <c r="L751" t="s">
        <v>1325</v>
      </c>
      <c r="M751" s="1">
        <v>44221</v>
      </c>
      <c r="N751" t="s">
        <v>1324</v>
      </c>
      <c r="P751" t="s">
        <v>1325</v>
      </c>
      <c r="Q751" t="str">
        <f t="shared" si="55"/>
        <v>Failed</v>
      </c>
      <c r="R751" t="s">
        <v>1324</v>
      </c>
      <c r="T751" t="s">
        <v>1325</v>
      </c>
      <c r="U751" s="1">
        <v>44221</v>
      </c>
      <c r="V751" t="s">
        <v>1324</v>
      </c>
      <c r="X751" t="s">
        <v>1325</v>
      </c>
      <c r="Y751">
        <v>0</v>
      </c>
      <c r="AG751">
        <v>1</v>
      </c>
      <c r="AH751" t="s">
        <v>1324</v>
      </c>
      <c r="AJ751" t="s">
        <v>1325</v>
      </c>
      <c r="AK751" t="str">
        <f>("Issuance of emergency order is restricted")</f>
        <v>Issuance of emergency order is restricted</v>
      </c>
      <c r="AL751" t="s">
        <v>1324</v>
      </c>
      <c r="AN751" t="s">
        <v>1325</v>
      </c>
      <c r="AO751">
        <v>0</v>
      </c>
    </row>
    <row r="752" spans="1:41" x14ac:dyDescent="0.35">
      <c r="A752" t="s">
        <v>1320</v>
      </c>
      <c r="B752" t="s">
        <v>707</v>
      </c>
      <c r="C752" s="1">
        <v>44285</v>
      </c>
      <c r="D752" s="1">
        <v>44285</v>
      </c>
      <c r="E752">
        <v>1</v>
      </c>
      <c r="I752" t="str">
        <f>("SB 4")</f>
        <v>SB 4</v>
      </c>
      <c r="M752" s="1">
        <v>44285</v>
      </c>
      <c r="Q752" t="str">
        <f>("Introduced")</f>
        <v>Introduced</v>
      </c>
      <c r="U752" s="1">
        <v>44285</v>
      </c>
      <c r="Y752">
        <v>1</v>
      </c>
      <c r="AC752" t="str">
        <f>("Duration of emergency order is limited, Termination by legislature")</f>
        <v>Duration of emergency order is limited, Termination by legislature</v>
      </c>
      <c r="AG752">
        <v>0</v>
      </c>
      <c r="AO752">
        <v>0</v>
      </c>
    </row>
    <row r="753" spans="1:41" x14ac:dyDescent="0.35">
      <c r="A753" t="s">
        <v>1320</v>
      </c>
      <c r="B753" t="s">
        <v>707</v>
      </c>
      <c r="C753" s="1">
        <v>44286</v>
      </c>
      <c r="D753" s="1">
        <v>44701</v>
      </c>
      <c r="E753">
        <v>1</v>
      </c>
      <c r="F753" t="s">
        <v>1339</v>
      </c>
      <c r="H753" t="s">
        <v>1340</v>
      </c>
      <c r="I753" t="str">
        <f>("SB 4")</f>
        <v>SB 4</v>
      </c>
      <c r="J753" t="s">
        <v>1339</v>
      </c>
      <c r="L753" t="s">
        <v>1340</v>
      </c>
      <c r="M753" s="1">
        <v>44285</v>
      </c>
      <c r="N753" t="s">
        <v>1339</v>
      </c>
      <c r="P753" t="s">
        <v>1340</v>
      </c>
      <c r="Q753" t="str">
        <f>("Failed")</f>
        <v>Failed</v>
      </c>
      <c r="R753" t="s">
        <v>1339</v>
      </c>
      <c r="T753" t="s">
        <v>1340</v>
      </c>
      <c r="U753" s="1">
        <v>44285</v>
      </c>
      <c r="V753" t="s">
        <v>1339</v>
      </c>
      <c r="X753" t="s">
        <v>1340</v>
      </c>
      <c r="Y753">
        <v>1</v>
      </c>
      <c r="Z753" t="s">
        <v>1339</v>
      </c>
      <c r="AB753" t="s">
        <v>1340</v>
      </c>
      <c r="AC753" t="str">
        <f>("Duration of emergency order is limited, Termination by legislature")</f>
        <v>Duration of emergency order is limited, Termination by legislature</v>
      </c>
      <c r="AD753" t="s">
        <v>1339</v>
      </c>
      <c r="AF753" t="s">
        <v>1340</v>
      </c>
      <c r="AG753">
        <v>0</v>
      </c>
      <c r="AO753">
        <v>0</v>
      </c>
    </row>
    <row r="754" spans="1:41" x14ac:dyDescent="0.35">
      <c r="A754" t="s">
        <v>1320</v>
      </c>
      <c r="B754" t="s">
        <v>1341</v>
      </c>
      <c r="C754" s="1">
        <v>44567</v>
      </c>
      <c r="D754" s="1">
        <v>44640</v>
      </c>
      <c r="E754">
        <v>1</v>
      </c>
      <c r="F754" t="s">
        <v>1342</v>
      </c>
      <c r="H754" t="s">
        <v>1343</v>
      </c>
      <c r="I754" t="str">
        <f>("House Bill 40")</f>
        <v>House Bill 40</v>
      </c>
      <c r="J754" t="s">
        <v>1342</v>
      </c>
      <c r="L754" t="s">
        <v>1343</v>
      </c>
      <c r="M754" s="1">
        <v>44567</v>
      </c>
      <c r="N754" t="s">
        <v>1342</v>
      </c>
      <c r="P754" t="s">
        <v>1343</v>
      </c>
      <c r="Q754" t="str">
        <f>("Introduced")</f>
        <v>Introduced</v>
      </c>
      <c r="R754" t="s">
        <v>1342</v>
      </c>
      <c r="T754" t="s">
        <v>1343</v>
      </c>
      <c r="U754" s="1">
        <v>44580</v>
      </c>
      <c r="V754" t="s">
        <v>1342</v>
      </c>
      <c r="X754" t="s">
        <v>1343</v>
      </c>
      <c r="Y754">
        <v>1</v>
      </c>
      <c r="Z754" t="s">
        <v>1342</v>
      </c>
      <c r="AB754" t="s">
        <v>1343</v>
      </c>
      <c r="AC754" t="str">
        <f>("Duration of emergency order is limited, Termination by legislature")</f>
        <v>Duration of emergency order is limited, Termination by legislature</v>
      </c>
      <c r="AD754" t="s">
        <v>1342</v>
      </c>
      <c r="AF754" t="s">
        <v>1343</v>
      </c>
      <c r="AG754">
        <v>1</v>
      </c>
      <c r="AH754" t="s">
        <v>1342</v>
      </c>
      <c r="AJ754" t="s">
        <v>1343</v>
      </c>
      <c r="AK754" t="str">
        <f>("Duration of emergency order is limited, Termination by legislature")</f>
        <v>Duration of emergency order is limited, Termination by legislature</v>
      </c>
      <c r="AL754" t="s">
        <v>1342</v>
      </c>
      <c r="AN754" t="s">
        <v>1343</v>
      </c>
      <c r="AO754">
        <v>0</v>
      </c>
    </row>
    <row r="755" spans="1:41" x14ac:dyDescent="0.35">
      <c r="A755" t="s">
        <v>1320</v>
      </c>
      <c r="B755" t="s">
        <v>1344</v>
      </c>
      <c r="C755" s="1">
        <v>44592</v>
      </c>
      <c r="D755" s="1">
        <v>44640</v>
      </c>
      <c r="E755">
        <v>1</v>
      </c>
      <c r="F755" t="s">
        <v>1345</v>
      </c>
      <c r="H755" t="s">
        <v>1346</v>
      </c>
      <c r="I755" t="str">
        <f>("SB 196")</f>
        <v>SB 196</v>
      </c>
      <c r="J755" t="s">
        <v>1345</v>
      </c>
      <c r="L755" t="s">
        <v>1346</v>
      </c>
      <c r="M755" s="1">
        <v>44592</v>
      </c>
      <c r="N755" t="s">
        <v>1345</v>
      </c>
      <c r="P755" t="s">
        <v>1346</v>
      </c>
      <c r="Q755" t="str">
        <f>("Introduced")</f>
        <v>Introduced</v>
      </c>
      <c r="R755" t="s">
        <v>1345</v>
      </c>
      <c r="T755" t="s">
        <v>1346</v>
      </c>
      <c r="U755" s="1">
        <v>44592</v>
      </c>
      <c r="V755" t="s">
        <v>1345</v>
      </c>
      <c r="X755" t="s">
        <v>1346</v>
      </c>
      <c r="Y755">
        <v>1</v>
      </c>
      <c r="Z755" t="s">
        <v>1345</v>
      </c>
      <c r="AB755" t="s">
        <v>1346</v>
      </c>
      <c r="AC755" t="str">
        <f>("Duration of emergency order is limited, Termination by legislature")</f>
        <v>Duration of emergency order is limited, Termination by legislature</v>
      </c>
      <c r="AD755" t="s">
        <v>1345</v>
      </c>
      <c r="AF755" t="s">
        <v>1346</v>
      </c>
      <c r="AG755">
        <v>0</v>
      </c>
      <c r="AO755">
        <v>0</v>
      </c>
    </row>
    <row r="756" spans="1:41" x14ac:dyDescent="0.35">
      <c r="A756" t="s">
        <v>1320</v>
      </c>
      <c r="B756" t="s">
        <v>1347</v>
      </c>
      <c r="C756" s="1">
        <v>44594</v>
      </c>
      <c r="D756" s="1">
        <v>44640</v>
      </c>
      <c r="E756">
        <v>1</v>
      </c>
      <c r="F756" t="s">
        <v>1348</v>
      </c>
      <c r="H756" t="s">
        <v>1349</v>
      </c>
      <c r="I756" t="str">
        <f>("House Bill 198")</f>
        <v>House Bill 198</v>
      </c>
      <c r="J756" t="s">
        <v>1348</v>
      </c>
      <c r="L756" t="s">
        <v>1349</v>
      </c>
      <c r="M756" s="1">
        <v>44594</v>
      </c>
      <c r="N756" t="s">
        <v>1348</v>
      </c>
      <c r="P756" t="s">
        <v>1349</v>
      </c>
      <c r="Q756" t="str">
        <f>("Introduced")</f>
        <v>Introduced</v>
      </c>
      <c r="R756" t="s">
        <v>1348</v>
      </c>
      <c r="T756" t="s">
        <v>1349</v>
      </c>
      <c r="U756" s="1">
        <v>44594</v>
      </c>
      <c r="V756" t="s">
        <v>1348</v>
      </c>
      <c r="X756" t="s">
        <v>1349</v>
      </c>
      <c r="Y756">
        <v>0</v>
      </c>
      <c r="AG756">
        <v>1</v>
      </c>
      <c r="AH756" t="s">
        <v>1348</v>
      </c>
      <c r="AJ756" t="s">
        <v>1349</v>
      </c>
      <c r="AK756" t="str">
        <f>("Issuance of emergency order is restricted")</f>
        <v>Issuance of emergency order is restricted</v>
      </c>
      <c r="AL756" t="s">
        <v>1348</v>
      </c>
      <c r="AN756" t="s">
        <v>1349</v>
      </c>
      <c r="AO756">
        <v>0</v>
      </c>
    </row>
    <row r="757" spans="1:41" x14ac:dyDescent="0.35">
      <c r="A757" t="s">
        <v>1320</v>
      </c>
      <c r="B757" t="s">
        <v>1341</v>
      </c>
      <c r="C757" s="1">
        <v>44641</v>
      </c>
      <c r="D757" s="1">
        <v>44701</v>
      </c>
      <c r="E757">
        <v>1</v>
      </c>
      <c r="F757" t="s">
        <v>1342</v>
      </c>
      <c r="H757" t="s">
        <v>1343</v>
      </c>
      <c r="I757" t="str">
        <f>("House Bill 40")</f>
        <v>House Bill 40</v>
      </c>
      <c r="J757" t="s">
        <v>1342</v>
      </c>
      <c r="L757" t="s">
        <v>1343</v>
      </c>
      <c r="M757" s="1">
        <v>44567</v>
      </c>
      <c r="N757" t="s">
        <v>1342</v>
      </c>
      <c r="P757" t="s">
        <v>1343</v>
      </c>
      <c r="Q757" t="str">
        <f>("Failed")</f>
        <v>Failed</v>
      </c>
      <c r="R757" t="s">
        <v>1342</v>
      </c>
      <c r="T757" t="s">
        <v>1343</v>
      </c>
      <c r="U757" s="1">
        <v>44641</v>
      </c>
      <c r="V757" t="s">
        <v>1342</v>
      </c>
      <c r="X757" t="s">
        <v>1343</v>
      </c>
      <c r="Y757">
        <v>1</v>
      </c>
      <c r="Z757" t="s">
        <v>1342</v>
      </c>
      <c r="AB757" t="s">
        <v>1343</v>
      </c>
      <c r="AC757" t="str">
        <f>("Duration of emergency order is limited, Termination by legislature")</f>
        <v>Duration of emergency order is limited, Termination by legislature</v>
      </c>
      <c r="AD757" t="s">
        <v>1342</v>
      </c>
      <c r="AF757" t="s">
        <v>1343</v>
      </c>
      <c r="AG757">
        <v>1</v>
      </c>
      <c r="AH757" t="s">
        <v>1342</v>
      </c>
      <c r="AJ757" t="s">
        <v>1343</v>
      </c>
      <c r="AK757" t="str">
        <f>("Duration of emergency order is limited, Termination by legislature")</f>
        <v>Duration of emergency order is limited, Termination by legislature</v>
      </c>
      <c r="AL757" t="s">
        <v>1342</v>
      </c>
      <c r="AN757" t="s">
        <v>1343</v>
      </c>
      <c r="AO757">
        <v>0</v>
      </c>
    </row>
    <row r="758" spans="1:41" x14ac:dyDescent="0.35">
      <c r="A758" t="s">
        <v>1320</v>
      </c>
      <c r="B758" t="s">
        <v>1344</v>
      </c>
      <c r="C758" s="1">
        <v>44641</v>
      </c>
      <c r="D758" s="1">
        <v>44701</v>
      </c>
      <c r="E758">
        <v>1</v>
      </c>
      <c r="F758" t="s">
        <v>1345</v>
      </c>
      <c r="H758" t="s">
        <v>1346</v>
      </c>
      <c r="I758" t="str">
        <f>("SB 196")</f>
        <v>SB 196</v>
      </c>
      <c r="J758" t="s">
        <v>1345</v>
      </c>
      <c r="L758" t="s">
        <v>1346</v>
      </c>
      <c r="M758" s="1">
        <v>44592</v>
      </c>
      <c r="N758" t="s">
        <v>1345</v>
      </c>
      <c r="P758" t="s">
        <v>1346</v>
      </c>
      <c r="Q758" t="str">
        <f>("Failed")</f>
        <v>Failed</v>
      </c>
      <c r="R758" t="s">
        <v>1345</v>
      </c>
      <c r="T758" t="s">
        <v>1346</v>
      </c>
      <c r="U758" s="1">
        <v>44641</v>
      </c>
      <c r="V758" t="s">
        <v>1345</v>
      </c>
      <c r="X758" t="s">
        <v>1346</v>
      </c>
      <c r="Y758">
        <v>1</v>
      </c>
      <c r="Z758" t="s">
        <v>1345</v>
      </c>
      <c r="AB758" t="s">
        <v>1346</v>
      </c>
      <c r="AC758" t="str">
        <f>("Duration of emergency order is limited, Termination by legislature")</f>
        <v>Duration of emergency order is limited, Termination by legislature</v>
      </c>
      <c r="AD758" t="s">
        <v>1345</v>
      </c>
      <c r="AF758" t="s">
        <v>1346</v>
      </c>
      <c r="AG758">
        <v>0</v>
      </c>
      <c r="AO758">
        <v>0</v>
      </c>
    </row>
    <row r="759" spans="1:41" x14ac:dyDescent="0.35">
      <c r="A759" t="s">
        <v>1320</v>
      </c>
      <c r="B759" t="s">
        <v>1347</v>
      </c>
      <c r="C759" s="1">
        <v>44641</v>
      </c>
      <c r="D759" s="1">
        <v>44701</v>
      </c>
      <c r="E759">
        <v>1</v>
      </c>
      <c r="F759" t="s">
        <v>1348</v>
      </c>
      <c r="H759" t="s">
        <v>1349</v>
      </c>
      <c r="I759" t="str">
        <f>("House Bill 198")</f>
        <v>House Bill 198</v>
      </c>
      <c r="J759" t="s">
        <v>1348</v>
      </c>
      <c r="L759" t="s">
        <v>1349</v>
      </c>
      <c r="M759" s="1">
        <v>44594</v>
      </c>
      <c r="N759" t="s">
        <v>1348</v>
      </c>
      <c r="P759" t="s">
        <v>1349</v>
      </c>
      <c r="Q759" t="str">
        <f>("Failed")</f>
        <v>Failed</v>
      </c>
      <c r="R759" t="s">
        <v>1348</v>
      </c>
      <c r="T759" t="s">
        <v>1349</v>
      </c>
      <c r="U759" s="1">
        <v>44641</v>
      </c>
      <c r="V759" t="s">
        <v>1348</v>
      </c>
      <c r="X759" t="s">
        <v>1349</v>
      </c>
      <c r="Y759">
        <v>0</v>
      </c>
      <c r="AG759">
        <v>1</v>
      </c>
      <c r="AH759" t="s">
        <v>1348</v>
      </c>
      <c r="AJ759" t="s">
        <v>1349</v>
      </c>
      <c r="AK759" t="str">
        <f>("Issuance of emergency order is restricted")</f>
        <v>Issuance of emergency order is restricted</v>
      </c>
      <c r="AL759" t="s">
        <v>1348</v>
      </c>
      <c r="AN759" t="s">
        <v>1349</v>
      </c>
      <c r="AO759">
        <v>0</v>
      </c>
    </row>
    <row r="760" spans="1:41" x14ac:dyDescent="0.35">
      <c r="A760" t="s">
        <v>1350</v>
      </c>
      <c r="B760" t="s">
        <v>48</v>
      </c>
      <c r="C760" s="1">
        <v>44197</v>
      </c>
      <c r="D760" s="1">
        <v>44202</v>
      </c>
      <c r="E760">
        <v>0</v>
      </c>
      <c r="I760" t="str">
        <f>("")</f>
        <v/>
      </c>
    </row>
    <row r="761" spans="1:41" x14ac:dyDescent="0.35">
      <c r="A761" t="s">
        <v>1350</v>
      </c>
      <c r="B761" t="s">
        <v>1351</v>
      </c>
      <c r="C761" s="1">
        <v>44203</v>
      </c>
      <c r="D761" s="1">
        <v>44701</v>
      </c>
      <c r="E761">
        <v>1</v>
      </c>
      <c r="F761" t="s">
        <v>1351</v>
      </c>
      <c r="H761" t="s">
        <v>1352</v>
      </c>
      <c r="I761" t="str">
        <f>("A 1172")</f>
        <v>A 1172</v>
      </c>
      <c r="J761" t="s">
        <v>1351</v>
      </c>
      <c r="L761" t="s">
        <v>1352</v>
      </c>
      <c r="M761" s="1">
        <v>44203</v>
      </c>
      <c r="N761" t="s">
        <v>1351</v>
      </c>
      <c r="P761" t="s">
        <v>1352</v>
      </c>
      <c r="Q761" t="str">
        <f t="shared" ref="Q761:Q771" si="56">("Introduced")</f>
        <v>Introduced</v>
      </c>
      <c r="R761" t="s">
        <v>1351</v>
      </c>
      <c r="T761" t="s">
        <v>1352</v>
      </c>
      <c r="U761" s="1">
        <v>44566</v>
      </c>
      <c r="V761" t="s">
        <v>1351</v>
      </c>
      <c r="X761" t="s">
        <v>1352</v>
      </c>
      <c r="Y761">
        <v>1</v>
      </c>
      <c r="Z761" t="s">
        <v>1351</v>
      </c>
      <c r="AB761" t="s">
        <v>1352</v>
      </c>
      <c r="AC761" t="str">
        <f>("Issuance of emergency order is restricted, Duration of emergency order is limited")</f>
        <v>Issuance of emergency order is restricted, Duration of emergency order is limited</v>
      </c>
      <c r="AD761" t="s">
        <v>1351</v>
      </c>
      <c r="AF761" t="s">
        <v>1352</v>
      </c>
      <c r="AG761">
        <v>0</v>
      </c>
      <c r="AO761">
        <v>0</v>
      </c>
    </row>
    <row r="762" spans="1:41" x14ac:dyDescent="0.35">
      <c r="A762" t="s">
        <v>1350</v>
      </c>
      <c r="B762" t="s">
        <v>1353</v>
      </c>
      <c r="C762" s="1">
        <v>44210</v>
      </c>
      <c r="D762" s="1">
        <v>44701</v>
      </c>
      <c r="E762">
        <v>1</v>
      </c>
      <c r="F762" t="s">
        <v>1353</v>
      </c>
      <c r="H762" t="s">
        <v>1354</v>
      </c>
      <c r="I762" t="str">
        <f>("S 1749")</f>
        <v>S 1749</v>
      </c>
      <c r="J762" t="s">
        <v>1353</v>
      </c>
      <c r="L762" t="s">
        <v>1354</v>
      </c>
      <c r="M762" s="1">
        <v>44210</v>
      </c>
      <c r="N762" t="s">
        <v>1353</v>
      </c>
      <c r="P762" t="s">
        <v>1354</v>
      </c>
      <c r="Q762" t="str">
        <f t="shared" si="56"/>
        <v>Introduced</v>
      </c>
      <c r="R762" t="s">
        <v>1353</v>
      </c>
      <c r="T762" t="s">
        <v>1354</v>
      </c>
      <c r="U762" s="1">
        <v>44566</v>
      </c>
      <c r="V762" t="s">
        <v>1353</v>
      </c>
      <c r="X762" t="s">
        <v>1354</v>
      </c>
      <c r="Y762">
        <v>1</v>
      </c>
      <c r="Z762" t="s">
        <v>1353</v>
      </c>
      <c r="AB762" t="s">
        <v>1354</v>
      </c>
      <c r="AC762" t="str">
        <f>("Duration of emergency order is limited")</f>
        <v>Duration of emergency order is limited</v>
      </c>
      <c r="AD762" t="s">
        <v>1353</v>
      </c>
      <c r="AF762" t="s">
        <v>1354</v>
      </c>
      <c r="AG762">
        <v>0</v>
      </c>
      <c r="AO762">
        <v>0</v>
      </c>
    </row>
    <row r="763" spans="1:41" x14ac:dyDescent="0.35">
      <c r="A763" t="s">
        <v>1350</v>
      </c>
      <c r="B763" t="s">
        <v>1355</v>
      </c>
      <c r="C763" s="1">
        <v>44210</v>
      </c>
      <c r="D763" s="1">
        <v>44701</v>
      </c>
      <c r="E763">
        <v>1</v>
      </c>
      <c r="F763" t="s">
        <v>1355</v>
      </c>
      <c r="H763" t="s">
        <v>1356</v>
      </c>
      <c r="I763" t="str">
        <f>("S 1747")</f>
        <v>S 1747</v>
      </c>
      <c r="J763" t="s">
        <v>1355</v>
      </c>
      <c r="L763" t="s">
        <v>1356</v>
      </c>
      <c r="M763" s="1">
        <v>44210</v>
      </c>
      <c r="N763" t="s">
        <v>1355</v>
      </c>
      <c r="P763" t="s">
        <v>1356</v>
      </c>
      <c r="Q763" t="str">
        <f t="shared" si="56"/>
        <v>Introduced</v>
      </c>
      <c r="R763" t="s">
        <v>1355</v>
      </c>
      <c r="T763" t="s">
        <v>1356</v>
      </c>
      <c r="U763" s="1">
        <v>44589</v>
      </c>
      <c r="V763" t="s">
        <v>1355</v>
      </c>
      <c r="X763" t="s">
        <v>1356</v>
      </c>
      <c r="Y763">
        <v>1</v>
      </c>
      <c r="Z763" t="s">
        <v>1355</v>
      </c>
      <c r="AB763" t="s">
        <v>1356</v>
      </c>
      <c r="AC763" t="str">
        <f>("Scope of emergency order is restricted")</f>
        <v>Scope of emergency order is restricted</v>
      </c>
      <c r="AD763" t="s">
        <v>1355</v>
      </c>
      <c r="AF763" t="s">
        <v>1356</v>
      </c>
      <c r="AG763">
        <v>0</v>
      </c>
      <c r="AO763">
        <v>0</v>
      </c>
    </row>
    <row r="764" spans="1:41" x14ac:dyDescent="0.35">
      <c r="A764" t="s">
        <v>1350</v>
      </c>
      <c r="B764" t="s">
        <v>1357</v>
      </c>
      <c r="C764" s="1">
        <v>44216</v>
      </c>
      <c r="D764" s="1">
        <v>44701</v>
      </c>
      <c r="E764">
        <v>1</v>
      </c>
      <c r="F764" t="s">
        <v>1357</v>
      </c>
      <c r="H764" t="s">
        <v>1358</v>
      </c>
      <c r="I764" t="str">
        <f>("Senate Bill 2246")</f>
        <v>Senate Bill 2246</v>
      </c>
      <c r="J764" t="s">
        <v>1357</v>
      </c>
      <c r="L764" t="s">
        <v>1358</v>
      </c>
      <c r="M764" s="1">
        <v>44216</v>
      </c>
      <c r="N764" t="s">
        <v>1357</v>
      </c>
      <c r="P764" t="s">
        <v>1358</v>
      </c>
      <c r="Q764" t="str">
        <f t="shared" si="56"/>
        <v>Introduced</v>
      </c>
      <c r="R764" t="s">
        <v>1357</v>
      </c>
      <c r="T764" t="s">
        <v>1358</v>
      </c>
      <c r="U764" s="1">
        <v>44566</v>
      </c>
      <c r="V764" t="s">
        <v>1357</v>
      </c>
      <c r="X764" t="s">
        <v>1358</v>
      </c>
      <c r="Y764">
        <v>1</v>
      </c>
      <c r="Z764" t="s">
        <v>1357</v>
      </c>
      <c r="AB764" t="s">
        <v>1358</v>
      </c>
      <c r="AC764" t="str">
        <f>("Issuance of emergency order is restricted")</f>
        <v>Issuance of emergency order is restricted</v>
      </c>
      <c r="AD764" t="s">
        <v>1357</v>
      </c>
      <c r="AF764" t="s">
        <v>1358</v>
      </c>
      <c r="AG764">
        <v>0</v>
      </c>
      <c r="AO764">
        <v>0</v>
      </c>
    </row>
    <row r="765" spans="1:41" x14ac:dyDescent="0.35">
      <c r="A765" t="s">
        <v>1350</v>
      </c>
      <c r="B765" t="s">
        <v>1359</v>
      </c>
      <c r="C765" s="1">
        <v>44228</v>
      </c>
      <c r="D765" s="1">
        <v>44701</v>
      </c>
      <c r="E765">
        <v>1</v>
      </c>
      <c r="F765" t="s">
        <v>1359</v>
      </c>
      <c r="H765" t="s">
        <v>1360</v>
      </c>
      <c r="I765" t="str">
        <f>("S 3878")</f>
        <v>S 3878</v>
      </c>
      <c r="J765" t="s">
        <v>1359</v>
      </c>
      <c r="L765" t="s">
        <v>1360</v>
      </c>
      <c r="M765" s="1">
        <v>44228</v>
      </c>
      <c r="N765" t="s">
        <v>1359</v>
      </c>
      <c r="P765" t="s">
        <v>1360</v>
      </c>
      <c r="Q765" t="str">
        <f t="shared" si="56"/>
        <v>Introduced</v>
      </c>
      <c r="R765" t="s">
        <v>1359</v>
      </c>
      <c r="T765" t="s">
        <v>1360</v>
      </c>
      <c r="U765" s="1">
        <v>44566</v>
      </c>
      <c r="V765" t="s">
        <v>1359</v>
      </c>
      <c r="X765" t="s">
        <v>1360</v>
      </c>
      <c r="Y765">
        <v>1</v>
      </c>
      <c r="Z765" t="s">
        <v>1359</v>
      </c>
      <c r="AB765" t="s">
        <v>1360</v>
      </c>
      <c r="AC765" t="str">
        <f>("Duration of emergency order is limited")</f>
        <v>Duration of emergency order is limited</v>
      </c>
      <c r="AD765" t="s">
        <v>1359</v>
      </c>
      <c r="AF765" t="s">
        <v>1360</v>
      </c>
      <c r="AG765">
        <v>0</v>
      </c>
      <c r="AO765">
        <v>0</v>
      </c>
    </row>
    <row r="766" spans="1:41" x14ac:dyDescent="0.35">
      <c r="A766" t="s">
        <v>1350</v>
      </c>
      <c r="B766" t="s">
        <v>1361</v>
      </c>
      <c r="C766" s="1">
        <v>44232</v>
      </c>
      <c r="D766" s="1">
        <v>44701</v>
      </c>
      <c r="E766">
        <v>1</v>
      </c>
      <c r="F766" t="s">
        <v>1361</v>
      </c>
      <c r="H766" t="s">
        <v>1362</v>
      </c>
      <c r="I766" t="str">
        <f>("Assembly Bill 4720")</f>
        <v>Assembly Bill 4720</v>
      </c>
      <c r="J766" t="s">
        <v>1361</v>
      </c>
      <c r="L766" t="s">
        <v>1362</v>
      </c>
      <c r="M766" s="1">
        <v>44232</v>
      </c>
      <c r="N766" t="s">
        <v>1361</v>
      </c>
      <c r="P766" t="s">
        <v>1362</v>
      </c>
      <c r="Q766" t="str">
        <f t="shared" si="56"/>
        <v>Introduced</v>
      </c>
      <c r="R766" t="s">
        <v>1361</v>
      </c>
      <c r="T766" t="s">
        <v>1362</v>
      </c>
      <c r="U766" s="1">
        <v>44566</v>
      </c>
      <c r="V766" t="s">
        <v>1361</v>
      </c>
      <c r="X766" t="s">
        <v>1362</v>
      </c>
      <c r="Y766">
        <v>1</v>
      </c>
      <c r="Z766" t="s">
        <v>1361</v>
      </c>
      <c r="AB766" t="s">
        <v>1362</v>
      </c>
      <c r="AC766" t="str">
        <f>("Issuance of emergency order is restricted, Scope of emergency order is restricted")</f>
        <v>Issuance of emergency order is restricted, Scope of emergency order is restricted</v>
      </c>
      <c r="AD766" t="s">
        <v>1361</v>
      </c>
      <c r="AF766" t="s">
        <v>1362</v>
      </c>
      <c r="AG766">
        <v>0</v>
      </c>
      <c r="AO766">
        <v>0</v>
      </c>
    </row>
    <row r="767" spans="1:41" x14ac:dyDescent="0.35">
      <c r="A767" t="s">
        <v>1350</v>
      </c>
      <c r="B767" t="s">
        <v>1363</v>
      </c>
      <c r="C767" s="1">
        <v>44235</v>
      </c>
      <c r="D767" s="1">
        <v>44701</v>
      </c>
      <c r="E767">
        <v>1</v>
      </c>
      <c r="F767" t="s">
        <v>1363</v>
      </c>
      <c r="H767" t="s">
        <v>1364</v>
      </c>
      <c r="I767" t="str">
        <f>("A 4907")</f>
        <v>A 4907</v>
      </c>
      <c r="J767" t="s">
        <v>1363</v>
      </c>
      <c r="L767" t="s">
        <v>1364</v>
      </c>
      <c r="M767" s="1">
        <v>44235</v>
      </c>
      <c r="N767" t="s">
        <v>1363</v>
      </c>
      <c r="P767" t="s">
        <v>1364</v>
      </c>
      <c r="Q767" t="str">
        <f t="shared" si="56"/>
        <v>Introduced</v>
      </c>
      <c r="R767" t="s">
        <v>1363</v>
      </c>
      <c r="T767" t="s">
        <v>1364</v>
      </c>
      <c r="U767" s="1">
        <v>44690</v>
      </c>
      <c r="V767" t="s">
        <v>1363</v>
      </c>
      <c r="X767" t="s">
        <v>1364</v>
      </c>
      <c r="Y767">
        <v>1</v>
      </c>
      <c r="Z767" t="s">
        <v>1363</v>
      </c>
      <c r="AB767" t="s">
        <v>1364</v>
      </c>
      <c r="AC767" t="str">
        <f>("Duration of emergency order is limited, Scope of emergency order is restricted")</f>
        <v>Duration of emergency order is limited, Scope of emergency order is restricted</v>
      </c>
      <c r="AD767" t="s">
        <v>1363</v>
      </c>
      <c r="AF767" t="s">
        <v>1364</v>
      </c>
      <c r="AG767">
        <v>0</v>
      </c>
      <c r="AO767">
        <v>0</v>
      </c>
    </row>
    <row r="768" spans="1:41" x14ac:dyDescent="0.35">
      <c r="A768" t="s">
        <v>1350</v>
      </c>
      <c r="B768" t="s">
        <v>1365</v>
      </c>
      <c r="C768" s="1">
        <v>44235</v>
      </c>
      <c r="D768" s="1">
        <v>44701</v>
      </c>
      <c r="E768">
        <v>1</v>
      </c>
      <c r="F768" t="s">
        <v>1365</v>
      </c>
      <c r="H768" t="s">
        <v>1366</v>
      </c>
      <c r="I768" t="str">
        <f>("A 4888")</f>
        <v>A 4888</v>
      </c>
      <c r="J768" t="s">
        <v>1365</v>
      </c>
      <c r="L768" t="s">
        <v>1366</v>
      </c>
      <c r="M768" s="1">
        <v>44235</v>
      </c>
      <c r="N768" t="s">
        <v>1365</v>
      </c>
      <c r="P768" t="s">
        <v>1366</v>
      </c>
      <c r="Q768" t="str">
        <f t="shared" si="56"/>
        <v>Introduced</v>
      </c>
      <c r="R768" t="s">
        <v>1365</v>
      </c>
      <c r="T768" t="s">
        <v>1366</v>
      </c>
      <c r="U768" s="1">
        <v>44692</v>
      </c>
      <c r="V768" t="s">
        <v>1365</v>
      </c>
      <c r="X768" t="s">
        <v>1366</v>
      </c>
      <c r="Y768">
        <v>1</v>
      </c>
      <c r="Z768" t="s">
        <v>1365</v>
      </c>
      <c r="AB768" t="s">
        <v>1366</v>
      </c>
      <c r="AC768" t="str">
        <f>("Scope of emergency order is restricted")</f>
        <v>Scope of emergency order is restricted</v>
      </c>
      <c r="AD768" t="s">
        <v>1365</v>
      </c>
      <c r="AF768" t="s">
        <v>1366</v>
      </c>
      <c r="AG768">
        <v>0</v>
      </c>
      <c r="AO768">
        <v>0</v>
      </c>
    </row>
    <row r="769" spans="1:48" x14ac:dyDescent="0.35">
      <c r="A769" t="s">
        <v>1350</v>
      </c>
      <c r="B769" t="s">
        <v>1367</v>
      </c>
      <c r="C769" s="1">
        <v>44244</v>
      </c>
      <c r="D769" s="1">
        <v>44701</v>
      </c>
      <c r="E769">
        <v>1</v>
      </c>
      <c r="F769" t="s">
        <v>1367</v>
      </c>
      <c r="H769" t="s">
        <v>1368</v>
      </c>
      <c r="I769" t="str">
        <f>("Senate Bill 4888")</f>
        <v>Senate Bill 4888</v>
      </c>
      <c r="J769" t="s">
        <v>1367</v>
      </c>
      <c r="L769" t="s">
        <v>1368</v>
      </c>
      <c r="M769" s="1">
        <v>44244</v>
      </c>
      <c r="N769" t="s">
        <v>1367</v>
      </c>
      <c r="P769" t="s">
        <v>1368</v>
      </c>
      <c r="Q769" t="str">
        <f t="shared" si="56"/>
        <v>Introduced</v>
      </c>
      <c r="R769" t="s">
        <v>1367</v>
      </c>
      <c r="T769" t="s">
        <v>1368</v>
      </c>
      <c r="U769" s="1">
        <v>44631</v>
      </c>
      <c r="Y769">
        <v>1</v>
      </c>
      <c r="Z769" t="s">
        <v>1367</v>
      </c>
      <c r="AB769" t="s">
        <v>1368</v>
      </c>
      <c r="AC769" t="str">
        <f>("Issuance of emergency order is restricted, Scope of emergency order is restricted")</f>
        <v>Issuance of emergency order is restricted, Scope of emergency order is restricted</v>
      </c>
      <c r="AD769" t="s">
        <v>1367</v>
      </c>
      <c r="AF769" t="s">
        <v>1368</v>
      </c>
      <c r="AG769">
        <v>0</v>
      </c>
      <c r="AO769">
        <v>0</v>
      </c>
    </row>
    <row r="770" spans="1:48" x14ac:dyDescent="0.35">
      <c r="A770" t="s">
        <v>1350</v>
      </c>
      <c r="B770" t="s">
        <v>1369</v>
      </c>
      <c r="C770" s="1">
        <v>44257</v>
      </c>
      <c r="D770" s="1">
        <v>44259</v>
      </c>
      <c r="E770">
        <v>1</v>
      </c>
      <c r="F770" t="s">
        <v>1369</v>
      </c>
      <c r="H770" t="s">
        <v>1370</v>
      </c>
      <c r="I770" t="str">
        <f>("Assembly Bill 5967")</f>
        <v>Assembly Bill 5967</v>
      </c>
      <c r="J770" t="s">
        <v>1369</v>
      </c>
      <c r="L770" t="s">
        <v>1370</v>
      </c>
      <c r="M770" s="1">
        <v>44257</v>
      </c>
      <c r="N770" t="s">
        <v>1369</v>
      </c>
      <c r="P770" t="s">
        <v>1370</v>
      </c>
      <c r="Q770" t="str">
        <f t="shared" si="56"/>
        <v>Introduced</v>
      </c>
      <c r="R770" t="s">
        <v>1369</v>
      </c>
      <c r="T770" t="s">
        <v>1370</v>
      </c>
      <c r="U770" s="1">
        <v>44257</v>
      </c>
      <c r="V770" t="s">
        <v>1369</v>
      </c>
      <c r="X770" t="s">
        <v>1370</v>
      </c>
      <c r="Y770">
        <v>1</v>
      </c>
      <c r="Z770" t="s">
        <v>1369</v>
      </c>
      <c r="AB770" t="s">
        <v>1370</v>
      </c>
      <c r="AC770" t="str">
        <f>("Duration of emergency order is limited, Termination by legislature")</f>
        <v>Duration of emergency order is limited, Termination by legislature</v>
      </c>
      <c r="AD770" t="s">
        <v>1369</v>
      </c>
      <c r="AF770" t="s">
        <v>1370</v>
      </c>
      <c r="AG770">
        <v>0</v>
      </c>
      <c r="AO770">
        <v>0</v>
      </c>
    </row>
    <row r="771" spans="1:48" x14ac:dyDescent="0.35">
      <c r="A771" t="s">
        <v>1350</v>
      </c>
      <c r="B771" t="s">
        <v>1371</v>
      </c>
      <c r="C771" s="1">
        <v>44257</v>
      </c>
      <c r="D771" s="1">
        <v>44259</v>
      </c>
      <c r="E771">
        <v>1</v>
      </c>
      <c r="F771" t="s">
        <v>1371</v>
      </c>
      <c r="H771" t="s">
        <v>1372</v>
      </c>
      <c r="I771" t="str">
        <f>("Senate Bill 5357")</f>
        <v>Senate Bill 5357</v>
      </c>
      <c r="J771" t="s">
        <v>1371</v>
      </c>
      <c r="L771" t="s">
        <v>1372</v>
      </c>
      <c r="M771" s="1">
        <v>44257</v>
      </c>
      <c r="N771" t="s">
        <v>1371</v>
      </c>
      <c r="P771" t="s">
        <v>1372</v>
      </c>
      <c r="Q771" t="str">
        <f t="shared" si="56"/>
        <v>Introduced</v>
      </c>
      <c r="R771" t="s">
        <v>1371</v>
      </c>
      <c r="T771" t="s">
        <v>1372</v>
      </c>
      <c r="U771" s="1">
        <v>44257</v>
      </c>
      <c r="V771" t="s">
        <v>1371</v>
      </c>
      <c r="X771" t="s">
        <v>1372</v>
      </c>
      <c r="Y771">
        <v>1</v>
      </c>
      <c r="Z771" t="s">
        <v>1371</v>
      </c>
      <c r="AB771" t="s">
        <v>1372</v>
      </c>
      <c r="AC771" t="str">
        <f>("Duration of emergency order is limited, Termination by legislature")</f>
        <v>Duration of emergency order is limited, Termination by legislature</v>
      </c>
      <c r="AD771" t="s">
        <v>1371</v>
      </c>
      <c r="AF771" t="s">
        <v>1372</v>
      </c>
      <c r="AG771">
        <v>0</v>
      </c>
      <c r="AO771">
        <v>0</v>
      </c>
    </row>
    <row r="772" spans="1:48" x14ac:dyDescent="0.35">
      <c r="A772" t="s">
        <v>1350</v>
      </c>
      <c r="B772" t="s">
        <v>1369</v>
      </c>
      <c r="C772" s="1">
        <v>44260</v>
      </c>
      <c r="D772" s="1">
        <v>44701</v>
      </c>
      <c r="E772">
        <v>1</v>
      </c>
      <c r="F772" t="s">
        <v>1369</v>
      </c>
      <c r="H772" t="s">
        <v>1373</v>
      </c>
      <c r="I772" t="str">
        <f>("Assembly Bill 5967")</f>
        <v>Assembly Bill 5967</v>
      </c>
      <c r="J772" t="s">
        <v>1369</v>
      </c>
      <c r="L772" t="s">
        <v>1373</v>
      </c>
      <c r="M772" s="1">
        <v>44257</v>
      </c>
      <c r="N772" t="s">
        <v>1369</v>
      </c>
      <c r="P772" t="s">
        <v>1373</v>
      </c>
      <c r="Q772" t="str">
        <f>("Failed")</f>
        <v>Failed</v>
      </c>
      <c r="R772" t="s">
        <v>1369</v>
      </c>
      <c r="S772" t="s">
        <v>1374</v>
      </c>
      <c r="T772" t="s">
        <v>1373</v>
      </c>
      <c r="U772" s="1">
        <v>44260</v>
      </c>
      <c r="V772" t="s">
        <v>1369</v>
      </c>
      <c r="X772" t="s">
        <v>1373</v>
      </c>
      <c r="Y772">
        <v>1</v>
      </c>
      <c r="Z772" t="s">
        <v>1369</v>
      </c>
      <c r="AB772" t="s">
        <v>1373</v>
      </c>
      <c r="AC772" t="str">
        <f>("Duration of emergency order is limited, Termination by legislature")</f>
        <v>Duration of emergency order is limited, Termination by legislature</v>
      </c>
      <c r="AD772" t="s">
        <v>1369</v>
      </c>
      <c r="AF772" t="s">
        <v>1373</v>
      </c>
      <c r="AG772">
        <v>0</v>
      </c>
      <c r="AO772">
        <v>0</v>
      </c>
    </row>
    <row r="773" spans="1:48" x14ac:dyDescent="0.35">
      <c r="A773" t="s">
        <v>1350</v>
      </c>
      <c r="B773" t="s">
        <v>1371</v>
      </c>
      <c r="C773" s="1">
        <v>44260</v>
      </c>
      <c r="D773" s="1">
        <v>44261</v>
      </c>
      <c r="E773">
        <v>1</v>
      </c>
      <c r="I773" t="str">
        <f>("Senate Bill 5357")</f>
        <v>Senate Bill 5357</v>
      </c>
      <c r="M773" s="1">
        <v>44257</v>
      </c>
      <c r="Q773" t="str">
        <f>("Passed Second Chamber")</f>
        <v>Passed Second Chamber</v>
      </c>
      <c r="S773" t="s">
        <v>1375</v>
      </c>
      <c r="U773" s="1">
        <v>44260</v>
      </c>
      <c r="Y773">
        <v>1</v>
      </c>
      <c r="AC773" t="str">
        <f>("Duration of emergency order is limited, Termination by legislature")</f>
        <v>Duration of emergency order is limited, Termination by legislature</v>
      </c>
      <c r="AG773">
        <v>0</v>
      </c>
      <c r="AO773">
        <v>0</v>
      </c>
    </row>
    <row r="774" spans="1:48" x14ac:dyDescent="0.35">
      <c r="A774" t="s">
        <v>1350</v>
      </c>
      <c r="B774" t="s">
        <v>1371</v>
      </c>
      <c r="C774" s="1">
        <v>44262</v>
      </c>
      <c r="D774" s="1">
        <v>44701</v>
      </c>
      <c r="E774">
        <v>1</v>
      </c>
      <c r="F774" t="s">
        <v>1371</v>
      </c>
      <c r="H774" t="s">
        <v>1376</v>
      </c>
      <c r="I774" t="str">
        <f>("Senate Bill 5357")</f>
        <v>Senate Bill 5357</v>
      </c>
      <c r="J774" t="s">
        <v>1371</v>
      </c>
      <c r="L774" t="s">
        <v>1376</v>
      </c>
      <c r="M774" s="1">
        <v>44257</v>
      </c>
      <c r="N774" t="s">
        <v>1371</v>
      </c>
      <c r="P774" t="s">
        <v>1376</v>
      </c>
      <c r="Q774" t="str">
        <f>("Enacted")</f>
        <v>Enacted</v>
      </c>
      <c r="R774" t="s">
        <v>1371</v>
      </c>
      <c r="T774" t="s">
        <v>1376</v>
      </c>
      <c r="U774" s="1">
        <v>44262</v>
      </c>
      <c r="V774" t="s">
        <v>1371</v>
      </c>
      <c r="X774" t="s">
        <v>1376</v>
      </c>
      <c r="Y774">
        <v>1</v>
      </c>
      <c r="Z774" t="s">
        <v>1371</v>
      </c>
      <c r="AB774" t="s">
        <v>1376</v>
      </c>
      <c r="AC774" t="str">
        <f>("Duration of emergency order is limited, Termination by legislature")</f>
        <v>Duration of emergency order is limited, Termination by legislature</v>
      </c>
      <c r="AD774" t="s">
        <v>1371</v>
      </c>
      <c r="AF774" t="s">
        <v>1376</v>
      </c>
      <c r="AG774">
        <v>0</v>
      </c>
      <c r="AO774">
        <v>0</v>
      </c>
    </row>
    <row r="775" spans="1:48" x14ac:dyDescent="0.35">
      <c r="A775" t="s">
        <v>1350</v>
      </c>
      <c r="B775" t="s">
        <v>1377</v>
      </c>
      <c r="C775" s="1">
        <v>44271</v>
      </c>
      <c r="D775" s="1">
        <v>44701</v>
      </c>
      <c r="E775">
        <v>1</v>
      </c>
      <c r="F775" t="s">
        <v>1377</v>
      </c>
      <c r="H775" t="s">
        <v>1378</v>
      </c>
      <c r="I775" t="str">
        <f>("Senate Bill 5718")</f>
        <v>Senate Bill 5718</v>
      </c>
      <c r="J775" t="s">
        <v>1377</v>
      </c>
      <c r="L775" t="s">
        <v>1378</v>
      </c>
      <c r="M775" s="1">
        <v>44271</v>
      </c>
      <c r="N775" t="s">
        <v>1377</v>
      </c>
      <c r="P775" t="s">
        <v>1378</v>
      </c>
      <c r="Q775" t="str">
        <f t="shared" ref="Q775:Q781" si="57">("Introduced")</f>
        <v>Introduced</v>
      </c>
      <c r="R775" t="s">
        <v>1377</v>
      </c>
      <c r="T775" t="s">
        <v>1378</v>
      </c>
      <c r="U775" s="1">
        <v>44566</v>
      </c>
      <c r="V775" t="s">
        <v>1377</v>
      </c>
      <c r="X775" t="s">
        <v>1378</v>
      </c>
      <c r="Y775">
        <v>1</v>
      </c>
      <c r="Z775" t="s">
        <v>1377</v>
      </c>
      <c r="AB775" t="s">
        <v>1378</v>
      </c>
      <c r="AC775" t="str">
        <f>("Scope of emergency order is restricted, Termination by legislature")</f>
        <v>Scope of emergency order is restricted, Termination by legislature</v>
      </c>
      <c r="AD775" t="s">
        <v>1377</v>
      </c>
      <c r="AF775" t="s">
        <v>1378</v>
      </c>
      <c r="AG775">
        <v>0</v>
      </c>
      <c r="AO775">
        <v>0</v>
      </c>
    </row>
    <row r="776" spans="1:48" x14ac:dyDescent="0.35">
      <c r="A776" t="s">
        <v>1350</v>
      </c>
      <c r="B776" t="s">
        <v>1379</v>
      </c>
      <c r="C776" s="1">
        <v>44277</v>
      </c>
      <c r="D776" s="1">
        <v>44701</v>
      </c>
      <c r="E776">
        <v>1</v>
      </c>
      <c r="F776" t="s">
        <v>1379</v>
      </c>
      <c r="H776" t="s">
        <v>1380</v>
      </c>
      <c r="I776" t="str">
        <f>("Senate Bill 5914")</f>
        <v>Senate Bill 5914</v>
      </c>
      <c r="J776" t="s">
        <v>1379</v>
      </c>
      <c r="L776" t="s">
        <v>1380</v>
      </c>
      <c r="M776" s="1">
        <v>44277</v>
      </c>
      <c r="N776" t="s">
        <v>1379</v>
      </c>
      <c r="P776" t="s">
        <v>1380</v>
      </c>
      <c r="Q776" t="str">
        <f t="shared" si="57"/>
        <v>Introduced</v>
      </c>
      <c r="R776" t="s">
        <v>1379</v>
      </c>
      <c r="T776" t="s">
        <v>1380</v>
      </c>
      <c r="U776" s="1">
        <v>44566</v>
      </c>
      <c r="V776" t="s">
        <v>1379</v>
      </c>
      <c r="X776" t="s">
        <v>1380</v>
      </c>
      <c r="Y776">
        <v>1</v>
      </c>
      <c r="Z776" t="s">
        <v>1379</v>
      </c>
      <c r="AB776" t="s">
        <v>1380</v>
      </c>
      <c r="AC776" t="str">
        <f>("Issuance of emergency order is restricted")</f>
        <v>Issuance of emergency order is restricted</v>
      </c>
      <c r="AD776" t="s">
        <v>1379</v>
      </c>
      <c r="AF776" t="s">
        <v>1380</v>
      </c>
      <c r="AG776">
        <v>1</v>
      </c>
      <c r="AH776" t="s">
        <v>1379</v>
      </c>
      <c r="AJ776" t="s">
        <v>1380</v>
      </c>
      <c r="AK776" t="str">
        <f>("Issuance of emergency order is restricted")</f>
        <v>Issuance of emergency order is restricted</v>
      </c>
      <c r="AL776" t="s">
        <v>1379</v>
      </c>
      <c r="AN776" t="s">
        <v>1380</v>
      </c>
      <c r="AO776">
        <v>0</v>
      </c>
    </row>
    <row r="777" spans="1:48" x14ac:dyDescent="0.35">
      <c r="A777" t="s">
        <v>1350</v>
      </c>
      <c r="B777" t="s">
        <v>1381</v>
      </c>
      <c r="C777" s="1">
        <v>44288</v>
      </c>
      <c r="D777" s="1">
        <v>44701</v>
      </c>
      <c r="E777">
        <v>1</v>
      </c>
      <c r="F777" t="s">
        <v>1381</v>
      </c>
      <c r="H777" t="s">
        <v>1382</v>
      </c>
      <c r="I777" t="str">
        <f>("Senate Bill 6064")</f>
        <v>Senate Bill 6064</v>
      </c>
      <c r="J777" t="s">
        <v>1381</v>
      </c>
      <c r="L777" t="s">
        <v>1382</v>
      </c>
      <c r="M777" s="1">
        <v>44288</v>
      </c>
      <c r="N777" t="s">
        <v>1381</v>
      </c>
      <c r="P777" t="s">
        <v>1382</v>
      </c>
      <c r="Q777" t="str">
        <f t="shared" si="57"/>
        <v>Introduced</v>
      </c>
      <c r="R777" t="s">
        <v>1381</v>
      </c>
      <c r="T777" t="s">
        <v>1382</v>
      </c>
      <c r="U777" s="1">
        <v>44566</v>
      </c>
      <c r="V777" t="s">
        <v>1381</v>
      </c>
      <c r="X777" t="s">
        <v>1382</v>
      </c>
      <c r="Y777">
        <v>1</v>
      </c>
      <c r="Z777" t="s">
        <v>1381</v>
      </c>
      <c r="AB777" t="s">
        <v>1382</v>
      </c>
      <c r="AC777" t="str">
        <f>("Issuance of emergency order is restricted, Duration of emergency order is limited")</f>
        <v>Issuance of emergency order is restricted, Duration of emergency order is limited</v>
      </c>
      <c r="AD777" t="s">
        <v>1381</v>
      </c>
      <c r="AF777" t="s">
        <v>1382</v>
      </c>
      <c r="AG777">
        <v>0</v>
      </c>
      <c r="AO777">
        <v>0</v>
      </c>
    </row>
    <row r="778" spans="1:48" x14ac:dyDescent="0.35">
      <c r="A778" t="s">
        <v>1350</v>
      </c>
      <c r="B778" t="s">
        <v>1383</v>
      </c>
      <c r="C778" s="1">
        <v>44308</v>
      </c>
      <c r="D778" s="1">
        <v>44701</v>
      </c>
      <c r="E778">
        <v>1</v>
      </c>
      <c r="F778" t="s">
        <v>1383</v>
      </c>
      <c r="H778" t="s">
        <v>1384</v>
      </c>
      <c r="I778" t="str">
        <f>("A 7104")</f>
        <v>A 7104</v>
      </c>
      <c r="J778" t="s">
        <v>1383</v>
      </c>
      <c r="L778" t="s">
        <v>1384</v>
      </c>
      <c r="M778" s="1">
        <v>44308</v>
      </c>
      <c r="N778" t="s">
        <v>1383</v>
      </c>
      <c r="P778" t="s">
        <v>1384</v>
      </c>
      <c r="Q778" t="str">
        <f t="shared" si="57"/>
        <v>Introduced</v>
      </c>
      <c r="R778" t="s">
        <v>1383</v>
      </c>
      <c r="T778" t="s">
        <v>1384</v>
      </c>
      <c r="U778" s="1">
        <v>44566</v>
      </c>
      <c r="V778" t="s">
        <v>1383</v>
      </c>
      <c r="X778" t="s">
        <v>1384</v>
      </c>
      <c r="Y778">
        <v>1</v>
      </c>
      <c r="Z778" t="s">
        <v>1383</v>
      </c>
      <c r="AB778" t="s">
        <v>1384</v>
      </c>
      <c r="AC778" t="str">
        <f>("Duration of emergency order is limited")</f>
        <v>Duration of emergency order is limited</v>
      </c>
      <c r="AD778" t="s">
        <v>1383</v>
      </c>
      <c r="AF778" t="s">
        <v>1384</v>
      </c>
      <c r="AG778">
        <v>0</v>
      </c>
      <c r="AO778">
        <v>0</v>
      </c>
    </row>
    <row r="779" spans="1:48" x14ac:dyDescent="0.35">
      <c r="A779" t="s">
        <v>1350</v>
      </c>
      <c r="B779" t="s">
        <v>1385</v>
      </c>
      <c r="C779" s="1">
        <v>44358</v>
      </c>
      <c r="D779" s="1">
        <v>44701</v>
      </c>
      <c r="E779">
        <v>1</v>
      </c>
      <c r="F779" t="s">
        <v>1385</v>
      </c>
      <c r="H779" t="s">
        <v>1386</v>
      </c>
      <c r="I779" t="str">
        <f>("Assembly Bill 8101")</f>
        <v>Assembly Bill 8101</v>
      </c>
      <c r="J779" t="s">
        <v>1385</v>
      </c>
      <c r="L779" t="s">
        <v>1386</v>
      </c>
      <c r="M779" s="1">
        <v>44358</v>
      </c>
      <c r="N779" t="s">
        <v>1385</v>
      </c>
      <c r="P779" t="s">
        <v>1386</v>
      </c>
      <c r="Q779" t="str">
        <f t="shared" si="57"/>
        <v>Introduced</v>
      </c>
      <c r="R779" t="s">
        <v>1385</v>
      </c>
      <c r="T779" t="s">
        <v>1386</v>
      </c>
      <c r="U779" s="1">
        <v>44677</v>
      </c>
      <c r="V779" t="s">
        <v>1385</v>
      </c>
      <c r="X779" t="s">
        <v>1386</v>
      </c>
      <c r="Y779">
        <v>0</v>
      </c>
      <c r="AG779">
        <v>1</v>
      </c>
      <c r="AH779" t="s">
        <v>1385</v>
      </c>
      <c r="AJ779" t="s">
        <v>1386</v>
      </c>
      <c r="AK779" t="str">
        <f>("Scope of emergency order is restricted")</f>
        <v>Scope of emergency order is restricted</v>
      </c>
      <c r="AL779" t="s">
        <v>1385</v>
      </c>
      <c r="AN779" t="s">
        <v>1386</v>
      </c>
      <c r="AO779">
        <v>0</v>
      </c>
    </row>
    <row r="780" spans="1:48" x14ac:dyDescent="0.35">
      <c r="A780" t="s">
        <v>1350</v>
      </c>
      <c r="B780" t="s">
        <v>1387</v>
      </c>
      <c r="C780" s="1">
        <v>44377</v>
      </c>
      <c r="D780" s="1">
        <v>44701</v>
      </c>
      <c r="E780">
        <v>1</v>
      </c>
      <c r="F780" t="s">
        <v>1387</v>
      </c>
      <c r="H780" t="s">
        <v>1388</v>
      </c>
      <c r="I780" t="str">
        <f>("Senate Bill 7269")</f>
        <v>Senate Bill 7269</v>
      </c>
      <c r="J780" t="s">
        <v>1387</v>
      </c>
      <c r="L780" t="s">
        <v>1388</v>
      </c>
      <c r="M780" s="1">
        <v>44377</v>
      </c>
      <c r="N780" t="s">
        <v>1387</v>
      </c>
      <c r="P780" t="s">
        <v>1388</v>
      </c>
      <c r="Q780" t="str">
        <f t="shared" si="57"/>
        <v>Introduced</v>
      </c>
      <c r="R780" t="s">
        <v>1387</v>
      </c>
      <c r="T780" t="s">
        <v>1388</v>
      </c>
      <c r="U780" s="1">
        <v>44566</v>
      </c>
      <c r="V780" t="s">
        <v>1387</v>
      </c>
      <c r="X780" t="s">
        <v>1388</v>
      </c>
      <c r="Y780">
        <v>1</v>
      </c>
      <c r="Z780" t="s">
        <v>1387</v>
      </c>
      <c r="AB780" t="s">
        <v>1388</v>
      </c>
      <c r="AC780" t="str">
        <f>("Scope of emergency order is restricted")</f>
        <v>Scope of emergency order is restricted</v>
      </c>
      <c r="AD780" t="s">
        <v>1387</v>
      </c>
      <c r="AF780" t="s">
        <v>1388</v>
      </c>
      <c r="AG780">
        <v>1</v>
      </c>
      <c r="AH780" t="s">
        <v>1387</v>
      </c>
      <c r="AJ780" t="s">
        <v>1388</v>
      </c>
      <c r="AK780" t="str">
        <f>("Scope of emergency order is restricted")</f>
        <v>Scope of emergency order is restricted</v>
      </c>
      <c r="AL780" t="s">
        <v>1387</v>
      </c>
      <c r="AN780" t="s">
        <v>1388</v>
      </c>
      <c r="AO780">
        <v>1</v>
      </c>
      <c r="AP780" t="s">
        <v>1387</v>
      </c>
      <c r="AR780" t="s">
        <v>1388</v>
      </c>
      <c r="AS780" t="str">
        <f>("Scope of emergency order is restricted")</f>
        <v>Scope of emergency order is restricted</v>
      </c>
      <c r="AT780" t="s">
        <v>1387</v>
      </c>
      <c r="AV780" t="s">
        <v>1388</v>
      </c>
    </row>
    <row r="781" spans="1:48" x14ac:dyDescent="0.35">
      <c r="A781" t="s">
        <v>1350</v>
      </c>
      <c r="B781" t="s">
        <v>1389</v>
      </c>
      <c r="C781" s="1">
        <v>44524</v>
      </c>
      <c r="D781" s="1">
        <v>44701</v>
      </c>
      <c r="E781">
        <v>1</v>
      </c>
      <c r="F781" t="s">
        <v>1389</v>
      </c>
      <c r="H781" t="s">
        <v>1390</v>
      </c>
      <c r="I781" t="str">
        <f>("Senate Bill 7545")</f>
        <v>Senate Bill 7545</v>
      </c>
      <c r="J781" t="s">
        <v>1389</v>
      </c>
      <c r="L781" t="s">
        <v>1390</v>
      </c>
      <c r="M781" s="1">
        <v>44524</v>
      </c>
      <c r="N781" t="s">
        <v>1389</v>
      </c>
      <c r="P781" t="s">
        <v>1390</v>
      </c>
      <c r="Q781" t="str">
        <f t="shared" si="57"/>
        <v>Introduced</v>
      </c>
      <c r="R781" t="s">
        <v>1389</v>
      </c>
      <c r="T781" t="s">
        <v>1390</v>
      </c>
      <c r="U781" s="1">
        <v>44566</v>
      </c>
      <c r="V781" t="s">
        <v>1389</v>
      </c>
      <c r="X781" t="s">
        <v>1390</v>
      </c>
      <c r="Y781">
        <v>0</v>
      </c>
      <c r="AG781">
        <v>0</v>
      </c>
      <c r="AO781">
        <v>1</v>
      </c>
      <c r="AP781" t="s">
        <v>1389</v>
      </c>
      <c r="AR781" t="s">
        <v>1390</v>
      </c>
      <c r="AS781" t="str">
        <f>("Issuance of emergency order is restricted, Duration of emergency order is limited")</f>
        <v>Issuance of emergency order is restricted, Duration of emergency order is limited</v>
      </c>
      <c r="AT781" t="s">
        <v>1389</v>
      </c>
      <c r="AV781" t="s">
        <v>1390</v>
      </c>
    </row>
    <row r="782" spans="1:48" x14ac:dyDescent="0.35">
      <c r="A782" t="s">
        <v>1391</v>
      </c>
      <c r="B782" t="s">
        <v>48</v>
      </c>
      <c r="C782" s="1">
        <v>44197</v>
      </c>
      <c r="D782" s="1">
        <v>44264</v>
      </c>
      <c r="E782">
        <v>0</v>
      </c>
      <c r="I782" t="str">
        <f>("")</f>
        <v/>
      </c>
    </row>
    <row r="783" spans="1:48" x14ac:dyDescent="0.35">
      <c r="A783" t="s">
        <v>1391</v>
      </c>
      <c r="B783" t="s">
        <v>1392</v>
      </c>
      <c r="C783" s="1">
        <v>44265</v>
      </c>
      <c r="D783" s="1">
        <v>44285</v>
      </c>
      <c r="E783">
        <v>1</v>
      </c>
      <c r="F783" t="s">
        <v>1393</v>
      </c>
      <c r="G783" t="s">
        <v>1394</v>
      </c>
      <c r="H783" t="s">
        <v>1395</v>
      </c>
      <c r="I783" t="str">
        <f>("House Bill 264")</f>
        <v>House Bill 264</v>
      </c>
      <c r="J783" t="s">
        <v>1393</v>
      </c>
      <c r="L783" t="s">
        <v>1395</v>
      </c>
      <c r="M783" s="1">
        <v>44265</v>
      </c>
      <c r="N783" t="s">
        <v>1393</v>
      </c>
      <c r="P783" t="s">
        <v>1395</v>
      </c>
      <c r="Q783" t="str">
        <f>("Introduced")</f>
        <v>Introduced</v>
      </c>
      <c r="R783" t="s">
        <v>1393</v>
      </c>
      <c r="T783" t="s">
        <v>1395</v>
      </c>
      <c r="U783" s="1">
        <v>44285</v>
      </c>
      <c r="V783" t="s">
        <v>1393</v>
      </c>
      <c r="X783" t="s">
        <v>1395</v>
      </c>
      <c r="Y783">
        <v>1</v>
      </c>
      <c r="Z783" t="s">
        <v>1396</v>
      </c>
      <c r="AB783" t="s">
        <v>1397</v>
      </c>
      <c r="AC783" t="str">
        <f>("Issuance of emergency order is restricted, Duration of emergency order is limited")</f>
        <v>Issuance of emergency order is restricted, Duration of emergency order is limited</v>
      </c>
      <c r="AD783" t="s">
        <v>1396</v>
      </c>
      <c r="AF783" t="s">
        <v>1397</v>
      </c>
      <c r="AG783">
        <v>0</v>
      </c>
      <c r="AO783">
        <v>0</v>
      </c>
    </row>
    <row r="784" spans="1:48" x14ac:dyDescent="0.35">
      <c r="A784" t="s">
        <v>1391</v>
      </c>
      <c r="B784" t="s">
        <v>1398</v>
      </c>
      <c r="C784" s="1">
        <v>44266</v>
      </c>
      <c r="D784" s="1">
        <v>44701</v>
      </c>
      <c r="E784">
        <v>1</v>
      </c>
      <c r="F784" t="s">
        <v>1399</v>
      </c>
      <c r="H784" t="s">
        <v>1400</v>
      </c>
      <c r="I784" t="str">
        <f>("Senate Bill 220")</f>
        <v>Senate Bill 220</v>
      </c>
      <c r="J784" t="s">
        <v>1399</v>
      </c>
      <c r="L784" t="s">
        <v>1400</v>
      </c>
      <c r="M784" s="1">
        <v>44264</v>
      </c>
      <c r="N784" t="s">
        <v>1399</v>
      </c>
      <c r="P784" t="s">
        <v>1400</v>
      </c>
      <c r="Q784" t="str">
        <f>("Enacted")</f>
        <v>Enacted</v>
      </c>
      <c r="R784" t="s">
        <v>1399</v>
      </c>
      <c r="T784" t="s">
        <v>1400</v>
      </c>
      <c r="U784" s="1">
        <v>44266</v>
      </c>
      <c r="V784" t="s">
        <v>1399</v>
      </c>
      <c r="X784" t="s">
        <v>1400</v>
      </c>
      <c r="Y784">
        <v>1</v>
      </c>
      <c r="Z784" t="s">
        <v>1399</v>
      </c>
      <c r="AB784" t="s">
        <v>1400</v>
      </c>
      <c r="AC784" t="str">
        <f>("Issuance of emergency order is restricted, Scope of emergency order is restricted")</f>
        <v>Issuance of emergency order is restricted, Scope of emergency order is restricted</v>
      </c>
      <c r="AD784" t="s">
        <v>1399</v>
      </c>
      <c r="AF784" t="s">
        <v>1400</v>
      </c>
      <c r="AG784">
        <v>0</v>
      </c>
      <c r="AO784">
        <v>0</v>
      </c>
    </row>
    <row r="785" spans="1:48" x14ac:dyDescent="0.35">
      <c r="A785" t="s">
        <v>1391</v>
      </c>
      <c r="B785" t="s">
        <v>1401</v>
      </c>
      <c r="C785" s="1">
        <v>44271</v>
      </c>
      <c r="D785" s="1">
        <v>44701</v>
      </c>
      <c r="E785">
        <v>1</v>
      </c>
      <c r="F785" t="s">
        <v>1402</v>
      </c>
      <c r="H785" t="s">
        <v>1403</v>
      </c>
      <c r="I785" t="str">
        <f>("Senate Bill 312")</f>
        <v>Senate Bill 312</v>
      </c>
      <c r="J785" t="s">
        <v>1402</v>
      </c>
      <c r="L785" t="s">
        <v>1403</v>
      </c>
      <c r="M785" s="1">
        <v>44271</v>
      </c>
      <c r="N785" t="s">
        <v>1402</v>
      </c>
      <c r="P785" t="s">
        <v>1403</v>
      </c>
      <c r="Q785" t="str">
        <f>("Introduced")</f>
        <v>Introduced</v>
      </c>
      <c r="R785" t="s">
        <v>1402</v>
      </c>
      <c r="T785" t="s">
        <v>1403</v>
      </c>
      <c r="U785" s="1">
        <v>44280</v>
      </c>
      <c r="V785" t="s">
        <v>1402</v>
      </c>
      <c r="X785" t="s">
        <v>1403</v>
      </c>
      <c r="Y785">
        <v>1</v>
      </c>
      <c r="Z785" t="s">
        <v>1402</v>
      </c>
      <c r="AB785" t="s">
        <v>1403</v>
      </c>
      <c r="AC785" t="str">
        <f>("Issuance of emergency order is restricted, Duration of emergency order is limited")</f>
        <v>Issuance of emergency order is restricted, Duration of emergency order is limited</v>
      </c>
      <c r="AD785" t="s">
        <v>1402</v>
      </c>
      <c r="AF785" t="s">
        <v>1403</v>
      </c>
      <c r="AG785">
        <v>0</v>
      </c>
      <c r="AO785">
        <v>0</v>
      </c>
    </row>
    <row r="786" spans="1:48" x14ac:dyDescent="0.35">
      <c r="A786" t="s">
        <v>1391</v>
      </c>
      <c r="B786" t="s">
        <v>1392</v>
      </c>
      <c r="C786" s="1">
        <v>44286</v>
      </c>
      <c r="D786" s="1">
        <v>44446</v>
      </c>
      <c r="E786">
        <v>1</v>
      </c>
      <c r="F786" t="s">
        <v>1396</v>
      </c>
      <c r="G786" t="s">
        <v>1394</v>
      </c>
      <c r="H786" t="s">
        <v>1397</v>
      </c>
      <c r="I786" t="str">
        <f>("House Bill 264")</f>
        <v>House Bill 264</v>
      </c>
      <c r="J786" t="s">
        <v>1393</v>
      </c>
      <c r="L786" t="s">
        <v>1395</v>
      </c>
      <c r="M786" s="1">
        <v>44265</v>
      </c>
      <c r="N786" t="s">
        <v>1393</v>
      </c>
      <c r="P786" t="s">
        <v>1395</v>
      </c>
      <c r="Q786" t="str">
        <f>("Passed First Chamber")</f>
        <v>Passed First Chamber</v>
      </c>
      <c r="R786" t="s">
        <v>1393</v>
      </c>
      <c r="T786" t="s">
        <v>1395</v>
      </c>
      <c r="U786" s="1">
        <v>44446</v>
      </c>
      <c r="V786" t="s">
        <v>1393</v>
      </c>
      <c r="X786" t="s">
        <v>1395</v>
      </c>
      <c r="Y786">
        <v>1</v>
      </c>
      <c r="Z786" t="s">
        <v>1396</v>
      </c>
      <c r="AB786" t="s">
        <v>1397</v>
      </c>
      <c r="AC786" t="str">
        <f>("Issuance of emergency order is restricted, Duration of emergency order is limited")</f>
        <v>Issuance of emergency order is restricted, Duration of emergency order is limited</v>
      </c>
      <c r="AD786" t="s">
        <v>1396</v>
      </c>
      <c r="AF786" t="s">
        <v>1397</v>
      </c>
      <c r="AG786">
        <v>0</v>
      </c>
      <c r="AO786">
        <v>0</v>
      </c>
    </row>
    <row r="787" spans="1:48" x14ac:dyDescent="0.35">
      <c r="A787" t="s">
        <v>1391</v>
      </c>
      <c r="B787" t="s">
        <v>1404</v>
      </c>
      <c r="C787" s="1">
        <v>44299</v>
      </c>
      <c r="D787" s="1">
        <v>44701</v>
      </c>
      <c r="E787">
        <v>1</v>
      </c>
      <c r="F787" t="s">
        <v>1405</v>
      </c>
      <c r="H787" t="s">
        <v>1406</v>
      </c>
      <c r="I787" t="str">
        <f>("House Bill 558")</f>
        <v>House Bill 558</v>
      </c>
      <c r="J787" t="s">
        <v>1405</v>
      </c>
      <c r="L787" t="s">
        <v>1406</v>
      </c>
      <c r="M787" s="1">
        <v>44299</v>
      </c>
      <c r="N787" t="s">
        <v>1405</v>
      </c>
      <c r="P787" t="s">
        <v>1406</v>
      </c>
      <c r="Q787" t="str">
        <f>("Introduced")</f>
        <v>Introduced</v>
      </c>
      <c r="R787" t="s">
        <v>1405</v>
      </c>
      <c r="T787" t="s">
        <v>1406</v>
      </c>
      <c r="U787" s="1">
        <v>44301</v>
      </c>
      <c r="V787" t="s">
        <v>1405</v>
      </c>
      <c r="X787" t="s">
        <v>1406</v>
      </c>
      <c r="Y787">
        <v>1</v>
      </c>
      <c r="Z787" t="s">
        <v>1405</v>
      </c>
      <c r="AB787" t="s">
        <v>1406</v>
      </c>
      <c r="AC787" t="str">
        <f>("Scope of emergency order is restricted")</f>
        <v>Scope of emergency order is restricted</v>
      </c>
      <c r="AD787" t="s">
        <v>1405</v>
      </c>
      <c r="AF787" t="s">
        <v>1406</v>
      </c>
      <c r="AG787">
        <v>0</v>
      </c>
      <c r="AO787">
        <v>0</v>
      </c>
    </row>
    <row r="788" spans="1:48" x14ac:dyDescent="0.35">
      <c r="A788" t="s">
        <v>1391</v>
      </c>
      <c r="B788" t="s">
        <v>1407</v>
      </c>
      <c r="C788" s="1">
        <v>44320</v>
      </c>
      <c r="D788" s="1">
        <v>44701</v>
      </c>
      <c r="E788">
        <v>1</v>
      </c>
      <c r="F788" t="s">
        <v>1408</v>
      </c>
      <c r="H788" t="s">
        <v>1409</v>
      </c>
      <c r="I788" t="str">
        <f>("House Bill 876")</f>
        <v>House Bill 876</v>
      </c>
      <c r="J788" t="s">
        <v>1408</v>
      </c>
      <c r="L788" t="s">
        <v>1409</v>
      </c>
      <c r="M788" s="1">
        <v>44320</v>
      </c>
      <c r="N788" t="s">
        <v>1408</v>
      </c>
      <c r="P788" t="s">
        <v>1409</v>
      </c>
      <c r="Q788" t="str">
        <f>("Introduced")</f>
        <v>Introduced</v>
      </c>
      <c r="R788" t="s">
        <v>1408</v>
      </c>
      <c r="T788" t="s">
        <v>1409</v>
      </c>
      <c r="U788" s="1">
        <v>44321</v>
      </c>
      <c r="V788" t="s">
        <v>1408</v>
      </c>
      <c r="X788" t="s">
        <v>1409</v>
      </c>
      <c r="Y788">
        <v>1</v>
      </c>
      <c r="Z788" t="s">
        <v>1408</v>
      </c>
      <c r="AB788" t="s">
        <v>1409</v>
      </c>
      <c r="AC788" t="str">
        <f>("Scope of emergency order is restricted")</f>
        <v>Scope of emergency order is restricted</v>
      </c>
      <c r="AD788" t="s">
        <v>1408</v>
      </c>
      <c r="AF788" t="s">
        <v>1409</v>
      </c>
      <c r="AG788">
        <v>1</v>
      </c>
      <c r="AH788" t="s">
        <v>1408</v>
      </c>
      <c r="AJ788" t="s">
        <v>1409</v>
      </c>
      <c r="AK788" t="str">
        <f>("Scope of emergency order is restricted")</f>
        <v>Scope of emergency order is restricted</v>
      </c>
      <c r="AL788" t="s">
        <v>1408</v>
      </c>
      <c r="AN788" t="s">
        <v>1409</v>
      </c>
      <c r="AO788">
        <v>1</v>
      </c>
      <c r="AP788" t="s">
        <v>1408</v>
      </c>
      <c r="AR788" t="s">
        <v>1409</v>
      </c>
      <c r="AS788" t="str">
        <f>("Scope of emergency order is restricted")</f>
        <v>Scope of emergency order is restricted</v>
      </c>
      <c r="AT788" t="s">
        <v>1408</v>
      </c>
      <c r="AV788" t="s">
        <v>1409</v>
      </c>
    </row>
    <row r="789" spans="1:48" x14ac:dyDescent="0.35">
      <c r="A789" t="s">
        <v>1391</v>
      </c>
      <c r="B789" t="s">
        <v>1410</v>
      </c>
      <c r="C789" s="1">
        <v>44326</v>
      </c>
      <c r="D789" s="1">
        <v>44701</v>
      </c>
      <c r="E789">
        <v>1</v>
      </c>
      <c r="F789" t="s">
        <v>1411</v>
      </c>
      <c r="H789" t="s">
        <v>1412</v>
      </c>
      <c r="I789" t="str">
        <f>("House Bill 572")</f>
        <v>House Bill 572</v>
      </c>
      <c r="J789" t="s">
        <v>1411</v>
      </c>
      <c r="L789" t="s">
        <v>1412</v>
      </c>
      <c r="M789" s="1">
        <v>44300</v>
      </c>
      <c r="N789" t="s">
        <v>1411</v>
      </c>
      <c r="P789" t="s">
        <v>1412</v>
      </c>
      <c r="Q789" t="str">
        <f>("Passed First Chamber")</f>
        <v>Passed First Chamber</v>
      </c>
      <c r="R789" t="s">
        <v>1411</v>
      </c>
      <c r="S789" t="s">
        <v>1413</v>
      </c>
      <c r="T789" t="s">
        <v>1412</v>
      </c>
      <c r="U789" s="1">
        <v>44327</v>
      </c>
      <c r="V789" t="s">
        <v>1411</v>
      </c>
      <c r="X789" t="s">
        <v>1412</v>
      </c>
      <c r="Y789">
        <v>1</v>
      </c>
      <c r="Z789" t="s">
        <v>1411</v>
      </c>
      <c r="AB789" t="s">
        <v>1412</v>
      </c>
      <c r="AC789" t="str">
        <f>("Scope of emergency order is restricted")</f>
        <v>Scope of emergency order is restricted</v>
      </c>
      <c r="AD789" t="s">
        <v>1411</v>
      </c>
      <c r="AF789" t="s">
        <v>1412</v>
      </c>
      <c r="AG789">
        <v>1</v>
      </c>
      <c r="AH789" t="s">
        <v>1411</v>
      </c>
      <c r="AJ789" t="s">
        <v>1412</v>
      </c>
      <c r="AK789" t="str">
        <f>("Scope of emergency order is restricted")</f>
        <v>Scope of emergency order is restricted</v>
      </c>
      <c r="AL789" t="s">
        <v>1411</v>
      </c>
      <c r="AN789" t="s">
        <v>1412</v>
      </c>
      <c r="AO789">
        <v>0</v>
      </c>
    </row>
    <row r="790" spans="1:48" x14ac:dyDescent="0.35">
      <c r="A790" t="s">
        <v>1391</v>
      </c>
      <c r="B790" t="s">
        <v>1392</v>
      </c>
      <c r="C790" s="1">
        <v>44447</v>
      </c>
      <c r="D790" s="1">
        <v>44500</v>
      </c>
      <c r="E790">
        <v>1</v>
      </c>
      <c r="F790" t="s">
        <v>1414</v>
      </c>
      <c r="G790" t="s">
        <v>1394</v>
      </c>
      <c r="H790" t="s">
        <v>1415</v>
      </c>
      <c r="I790" t="str">
        <f>("House Bill 264")</f>
        <v>House Bill 264</v>
      </c>
      <c r="J790" t="s">
        <v>1414</v>
      </c>
      <c r="L790" t="s">
        <v>1415</v>
      </c>
      <c r="M790" s="1">
        <v>44265</v>
      </c>
      <c r="N790" t="s">
        <v>1414</v>
      </c>
      <c r="P790" t="s">
        <v>1415</v>
      </c>
      <c r="Q790" t="str">
        <f>("Passed Second Chamber")</f>
        <v>Passed Second Chamber</v>
      </c>
      <c r="R790" t="s">
        <v>1414</v>
      </c>
      <c r="T790" t="s">
        <v>1415</v>
      </c>
      <c r="U790" s="1">
        <v>44491</v>
      </c>
      <c r="V790" t="s">
        <v>1414</v>
      </c>
      <c r="X790" t="s">
        <v>1415</v>
      </c>
      <c r="Y790">
        <v>1</v>
      </c>
      <c r="Z790" t="s">
        <v>1414</v>
      </c>
      <c r="AB790" t="s">
        <v>1415</v>
      </c>
      <c r="AC790" t="str">
        <f>("Issuance of emergency order is restricted, Duration of emergency order is limited")</f>
        <v>Issuance of emergency order is restricted, Duration of emergency order is limited</v>
      </c>
      <c r="AD790" t="s">
        <v>1414</v>
      </c>
      <c r="AF790" t="s">
        <v>1415</v>
      </c>
      <c r="AG790">
        <v>0</v>
      </c>
      <c r="AO790">
        <v>0</v>
      </c>
    </row>
    <row r="791" spans="1:48" x14ac:dyDescent="0.35">
      <c r="A791" t="s">
        <v>1391</v>
      </c>
      <c r="B791" t="s">
        <v>1392</v>
      </c>
      <c r="C791" s="1">
        <v>44501</v>
      </c>
      <c r="D791" s="1">
        <v>44701</v>
      </c>
      <c r="E791">
        <v>1</v>
      </c>
      <c r="F791" t="s">
        <v>1414</v>
      </c>
      <c r="G791" t="s">
        <v>1394</v>
      </c>
      <c r="H791" t="s">
        <v>1415</v>
      </c>
      <c r="I791" t="str">
        <f>("House Bill 264")</f>
        <v>House Bill 264</v>
      </c>
      <c r="J791" t="s">
        <v>1414</v>
      </c>
      <c r="L791" t="s">
        <v>1415</v>
      </c>
      <c r="M791" s="1">
        <v>44265</v>
      </c>
      <c r="N791" t="s">
        <v>1414</v>
      </c>
      <c r="P791" t="s">
        <v>1415</v>
      </c>
      <c r="Q791" t="str">
        <f>("Vetoed")</f>
        <v>Vetoed</v>
      </c>
      <c r="R791" t="s">
        <v>1414</v>
      </c>
      <c r="S791" t="s">
        <v>1416</v>
      </c>
      <c r="T791" t="s">
        <v>1415</v>
      </c>
      <c r="U791" s="1">
        <v>44501</v>
      </c>
      <c r="V791" t="s">
        <v>1414</v>
      </c>
      <c r="X791" t="s">
        <v>1415</v>
      </c>
      <c r="Y791">
        <v>1</v>
      </c>
      <c r="Z791" t="s">
        <v>1414</v>
      </c>
      <c r="AB791" t="s">
        <v>1415</v>
      </c>
      <c r="AC791" t="str">
        <f>("Issuance of emergency order is restricted, Duration of emergency order is limited")</f>
        <v>Issuance of emergency order is restricted, Duration of emergency order is limited</v>
      </c>
      <c r="AD791" t="s">
        <v>1414</v>
      </c>
      <c r="AF791" t="s">
        <v>1415</v>
      </c>
      <c r="AG791">
        <v>0</v>
      </c>
      <c r="AO791">
        <v>0</v>
      </c>
    </row>
    <row r="792" spans="1:48" x14ac:dyDescent="0.35">
      <c r="A792" t="s">
        <v>1417</v>
      </c>
      <c r="B792" t="s">
        <v>48</v>
      </c>
      <c r="C792" s="1">
        <v>44197</v>
      </c>
      <c r="D792" s="1">
        <v>44200</v>
      </c>
      <c r="E792">
        <v>0</v>
      </c>
      <c r="I792" t="str">
        <f>("")</f>
        <v/>
      </c>
    </row>
    <row r="793" spans="1:48" x14ac:dyDescent="0.35">
      <c r="A793" t="s">
        <v>1417</v>
      </c>
      <c r="B793" t="s">
        <v>1418</v>
      </c>
      <c r="C793" s="1">
        <v>44201</v>
      </c>
      <c r="D793" s="1">
        <v>44230</v>
      </c>
      <c r="E793">
        <v>1</v>
      </c>
      <c r="F793" t="s">
        <v>1418</v>
      </c>
      <c r="H793" t="s">
        <v>1419</v>
      </c>
      <c r="I793" t="str">
        <f>("SB 2124")</f>
        <v>SB 2124</v>
      </c>
      <c r="J793" t="s">
        <v>1418</v>
      </c>
      <c r="L793" t="s">
        <v>1419</v>
      </c>
      <c r="M793" s="1">
        <v>44201</v>
      </c>
      <c r="N793" t="s">
        <v>1418</v>
      </c>
      <c r="P793" t="s">
        <v>1419</v>
      </c>
      <c r="Q793" t="str">
        <f t="shared" ref="Q793:Q798" si="58">("Introduced")</f>
        <v>Introduced</v>
      </c>
      <c r="R793" t="s">
        <v>1418</v>
      </c>
      <c r="T793" t="s">
        <v>1419</v>
      </c>
      <c r="U793" s="1">
        <v>44228</v>
      </c>
      <c r="V793" t="s">
        <v>1418</v>
      </c>
      <c r="X793" t="s">
        <v>1419</v>
      </c>
      <c r="Y793">
        <v>1</v>
      </c>
      <c r="Z793" t="s">
        <v>1418</v>
      </c>
      <c r="AB793" t="s">
        <v>1419</v>
      </c>
      <c r="AC793" t="str">
        <f>("Issuance of emergency order is restricted, Duration of emergency order is limited")</f>
        <v>Issuance of emergency order is restricted, Duration of emergency order is limited</v>
      </c>
      <c r="AD793" t="s">
        <v>1418</v>
      </c>
      <c r="AF793" t="s">
        <v>1419</v>
      </c>
      <c r="AG793">
        <v>1</v>
      </c>
      <c r="AH793" t="s">
        <v>1418</v>
      </c>
      <c r="AJ793" t="s">
        <v>1419</v>
      </c>
      <c r="AK793" t="str">
        <f>("Duration of emergency order is limited, Scope of emergency order is restricted")</f>
        <v>Duration of emergency order is limited, Scope of emergency order is restricted</v>
      </c>
      <c r="AL793" t="s">
        <v>1418</v>
      </c>
      <c r="AN793" t="s">
        <v>1419</v>
      </c>
      <c r="AO793">
        <v>0</v>
      </c>
    </row>
    <row r="794" spans="1:48" x14ac:dyDescent="0.35">
      <c r="A794" t="s">
        <v>1417</v>
      </c>
      <c r="B794" t="s">
        <v>1420</v>
      </c>
      <c r="C794" s="1">
        <v>44201</v>
      </c>
      <c r="D794" s="1">
        <v>44231</v>
      </c>
      <c r="E794">
        <v>1</v>
      </c>
      <c r="F794" t="s">
        <v>1421</v>
      </c>
      <c r="H794" t="s">
        <v>1422</v>
      </c>
      <c r="I794" t="str">
        <f>("HB 1118")</f>
        <v>HB 1118</v>
      </c>
      <c r="J794" t="s">
        <v>1423</v>
      </c>
      <c r="L794" t="s">
        <v>1424</v>
      </c>
      <c r="M794" s="1">
        <v>44201</v>
      </c>
      <c r="N794" t="s">
        <v>1423</v>
      </c>
      <c r="P794" t="s">
        <v>1424</v>
      </c>
      <c r="Q794" t="str">
        <f t="shared" si="58"/>
        <v>Introduced</v>
      </c>
      <c r="R794" t="s">
        <v>1423</v>
      </c>
      <c r="T794" t="s">
        <v>1424</v>
      </c>
      <c r="U794" s="1">
        <v>44230</v>
      </c>
      <c r="V794" t="s">
        <v>1423</v>
      </c>
      <c r="X794" t="s">
        <v>1424</v>
      </c>
      <c r="Y794">
        <v>1</v>
      </c>
      <c r="Z794" t="s">
        <v>1421</v>
      </c>
      <c r="AB794" t="s">
        <v>1422</v>
      </c>
      <c r="AC794" t="str">
        <f>("Issuance of emergency order is restricted, Duration of emergency order is limited")</f>
        <v>Issuance of emergency order is restricted, Duration of emergency order is limited</v>
      </c>
      <c r="AD794" t="s">
        <v>1421</v>
      </c>
      <c r="AF794" t="s">
        <v>1422</v>
      </c>
      <c r="AG794">
        <v>0</v>
      </c>
      <c r="AO794">
        <v>0</v>
      </c>
    </row>
    <row r="795" spans="1:48" x14ac:dyDescent="0.35">
      <c r="A795" t="s">
        <v>1417</v>
      </c>
      <c r="B795" t="s">
        <v>1425</v>
      </c>
      <c r="C795" s="1">
        <v>44208</v>
      </c>
      <c r="D795" s="1">
        <v>44223</v>
      </c>
      <c r="E795">
        <v>1</v>
      </c>
      <c r="F795" t="s">
        <v>1425</v>
      </c>
      <c r="H795" t="s">
        <v>1426</v>
      </c>
      <c r="I795" t="str">
        <f>("SB 2181")</f>
        <v>SB 2181</v>
      </c>
      <c r="J795" t="s">
        <v>1425</v>
      </c>
      <c r="L795" t="s">
        <v>1426</v>
      </c>
      <c r="M795" s="1">
        <v>44208</v>
      </c>
      <c r="N795" t="s">
        <v>1425</v>
      </c>
      <c r="P795" t="s">
        <v>1426</v>
      </c>
      <c r="Q795" t="str">
        <f t="shared" si="58"/>
        <v>Introduced</v>
      </c>
      <c r="R795" t="s">
        <v>1425</v>
      </c>
      <c r="T795" t="s">
        <v>1426</v>
      </c>
      <c r="U795" s="1">
        <v>44223</v>
      </c>
      <c r="V795" t="s">
        <v>1425</v>
      </c>
      <c r="X795" t="s">
        <v>1426</v>
      </c>
      <c r="Y795">
        <v>0</v>
      </c>
      <c r="AG795">
        <v>1</v>
      </c>
      <c r="AH795" t="s">
        <v>1425</v>
      </c>
      <c r="AJ795" t="s">
        <v>1426</v>
      </c>
      <c r="AK795" t="str">
        <f>("Scope of emergency order is restricted")</f>
        <v>Scope of emergency order is restricted</v>
      </c>
      <c r="AL795" t="s">
        <v>1425</v>
      </c>
      <c r="AN795" t="s">
        <v>1426</v>
      </c>
      <c r="AO795">
        <v>0</v>
      </c>
    </row>
    <row r="796" spans="1:48" x14ac:dyDescent="0.35">
      <c r="A796" t="s">
        <v>1417</v>
      </c>
      <c r="B796" t="s">
        <v>1427</v>
      </c>
      <c r="C796" s="1">
        <v>44208</v>
      </c>
      <c r="D796" s="1">
        <v>44248</v>
      </c>
      <c r="E796">
        <v>1</v>
      </c>
      <c r="F796" t="s">
        <v>1428</v>
      </c>
      <c r="H796" t="s">
        <v>1429</v>
      </c>
      <c r="I796" t="str">
        <f>("HB 1323")</f>
        <v>HB 1323</v>
      </c>
      <c r="J796" t="s">
        <v>1428</v>
      </c>
      <c r="L796" t="s">
        <v>1429</v>
      </c>
      <c r="M796" s="1">
        <v>44208</v>
      </c>
      <c r="N796" t="s">
        <v>1428</v>
      </c>
      <c r="P796" t="s">
        <v>1429</v>
      </c>
      <c r="Q796" t="str">
        <f t="shared" si="58"/>
        <v>Introduced</v>
      </c>
      <c r="R796" t="s">
        <v>1428</v>
      </c>
      <c r="T796" t="s">
        <v>1429</v>
      </c>
      <c r="U796" s="1">
        <v>44246</v>
      </c>
      <c r="V796" t="s">
        <v>1428</v>
      </c>
      <c r="X796" t="s">
        <v>1429</v>
      </c>
      <c r="Y796">
        <v>1</v>
      </c>
      <c r="Z796" t="s">
        <v>1430</v>
      </c>
      <c r="AB796" t="s">
        <v>1431</v>
      </c>
      <c r="AC796" t="str">
        <f>("Scope of emergency order is restricted")</f>
        <v>Scope of emergency order is restricted</v>
      </c>
      <c r="AD796" t="s">
        <v>1430</v>
      </c>
      <c r="AF796" t="s">
        <v>1431</v>
      </c>
      <c r="AG796">
        <v>1</v>
      </c>
      <c r="AH796" t="s">
        <v>1430</v>
      </c>
      <c r="AJ796" t="s">
        <v>1431</v>
      </c>
      <c r="AK796" t="str">
        <f>("Scope of emergency order is restricted")</f>
        <v>Scope of emergency order is restricted</v>
      </c>
      <c r="AL796" t="s">
        <v>1430</v>
      </c>
      <c r="AN796" t="s">
        <v>1431</v>
      </c>
      <c r="AO796">
        <v>1</v>
      </c>
      <c r="AP796" t="s">
        <v>1430</v>
      </c>
      <c r="AR796" t="s">
        <v>1431</v>
      </c>
      <c r="AS796" t="str">
        <f>("Scope of emergency order is restricted")</f>
        <v>Scope of emergency order is restricted</v>
      </c>
      <c r="AT796" t="s">
        <v>1430</v>
      </c>
      <c r="AV796" t="s">
        <v>1431</v>
      </c>
    </row>
    <row r="797" spans="1:48" x14ac:dyDescent="0.35">
      <c r="A797" t="s">
        <v>1417</v>
      </c>
      <c r="B797" t="s">
        <v>1432</v>
      </c>
      <c r="C797" s="1">
        <v>44214</v>
      </c>
      <c r="D797" s="1">
        <v>44250</v>
      </c>
      <c r="E797">
        <v>1</v>
      </c>
      <c r="F797" t="s">
        <v>1433</v>
      </c>
      <c r="H797" t="s">
        <v>1434</v>
      </c>
      <c r="I797" t="str">
        <f>("HB 1495")</f>
        <v>HB 1495</v>
      </c>
      <c r="J797" t="s">
        <v>1433</v>
      </c>
      <c r="L797" t="s">
        <v>1434</v>
      </c>
      <c r="M797" s="1">
        <v>44214</v>
      </c>
      <c r="N797" t="s">
        <v>1433</v>
      </c>
      <c r="P797" t="s">
        <v>1434</v>
      </c>
      <c r="Q797" t="str">
        <f t="shared" si="58"/>
        <v>Introduced</v>
      </c>
      <c r="R797" t="s">
        <v>1433</v>
      </c>
      <c r="T797" t="s">
        <v>1434</v>
      </c>
      <c r="U797" s="1">
        <v>44250</v>
      </c>
      <c r="V797" t="s">
        <v>1433</v>
      </c>
      <c r="X797" t="s">
        <v>1434</v>
      </c>
      <c r="Y797">
        <v>1</v>
      </c>
      <c r="Z797" t="s">
        <v>1433</v>
      </c>
      <c r="AB797" t="s">
        <v>1434</v>
      </c>
      <c r="AC797" t="str">
        <f>("Duration of emergency order is limited, Termination by legislature")</f>
        <v>Duration of emergency order is limited, Termination by legislature</v>
      </c>
      <c r="AD797" t="s">
        <v>1433</v>
      </c>
      <c r="AF797" t="s">
        <v>1434</v>
      </c>
      <c r="AG797">
        <v>1</v>
      </c>
      <c r="AH797" t="s">
        <v>1433</v>
      </c>
      <c r="AJ797" t="s">
        <v>1434</v>
      </c>
      <c r="AK797" t="str">
        <f>("Issuance of emergency order is restricted, Duration of emergency order is limited")</f>
        <v>Issuance of emergency order is restricted, Duration of emergency order is limited</v>
      </c>
      <c r="AL797" t="s">
        <v>1433</v>
      </c>
      <c r="AN797" t="s">
        <v>1434</v>
      </c>
      <c r="AO797">
        <v>0</v>
      </c>
    </row>
    <row r="798" spans="1:48" x14ac:dyDescent="0.35">
      <c r="A798" t="s">
        <v>1417</v>
      </c>
      <c r="B798" t="s">
        <v>1435</v>
      </c>
      <c r="C798" s="1">
        <v>44214</v>
      </c>
      <c r="D798" s="1">
        <v>44250</v>
      </c>
      <c r="E798">
        <v>1</v>
      </c>
      <c r="F798" t="s">
        <v>1436</v>
      </c>
      <c r="H798" t="s">
        <v>1437</v>
      </c>
      <c r="I798" t="str">
        <f>("HB 1410")</f>
        <v>HB 1410</v>
      </c>
      <c r="J798" t="s">
        <v>1436</v>
      </c>
      <c r="L798" t="s">
        <v>1437</v>
      </c>
      <c r="M798" s="1">
        <v>44214</v>
      </c>
      <c r="N798" t="s">
        <v>1436</v>
      </c>
      <c r="P798" t="s">
        <v>1437</v>
      </c>
      <c r="Q798" t="str">
        <f t="shared" si="58"/>
        <v>Introduced</v>
      </c>
      <c r="R798" t="s">
        <v>1436</v>
      </c>
      <c r="T798" t="s">
        <v>1437</v>
      </c>
      <c r="U798" s="1">
        <v>44250</v>
      </c>
      <c r="V798" t="s">
        <v>1436</v>
      </c>
      <c r="X798" t="s">
        <v>1437</v>
      </c>
      <c r="Y798">
        <v>1</v>
      </c>
      <c r="Z798" t="s">
        <v>1438</v>
      </c>
      <c r="AB798" t="s">
        <v>1439</v>
      </c>
      <c r="AC798" t="str">
        <f>("Scope of emergency order is restricted")</f>
        <v>Scope of emergency order is restricted</v>
      </c>
      <c r="AD798" t="s">
        <v>1440</v>
      </c>
      <c r="AF798" t="s">
        <v>1441</v>
      </c>
      <c r="AG798">
        <v>0</v>
      </c>
      <c r="AO798">
        <v>0</v>
      </c>
    </row>
    <row r="799" spans="1:48" x14ac:dyDescent="0.35">
      <c r="A799" t="s">
        <v>1417</v>
      </c>
      <c r="B799" t="s">
        <v>1425</v>
      </c>
      <c r="C799" s="1">
        <v>44224</v>
      </c>
      <c r="D799" s="1">
        <v>44273</v>
      </c>
      <c r="E799">
        <v>1</v>
      </c>
      <c r="F799" t="s">
        <v>1425</v>
      </c>
      <c r="H799" t="s">
        <v>1442</v>
      </c>
      <c r="I799" t="str">
        <f>("SB 2181")</f>
        <v>SB 2181</v>
      </c>
      <c r="J799" t="s">
        <v>1425</v>
      </c>
      <c r="L799" t="s">
        <v>1442</v>
      </c>
      <c r="M799" s="1">
        <v>44208</v>
      </c>
      <c r="N799" t="s">
        <v>1425</v>
      </c>
      <c r="P799" t="s">
        <v>1442</v>
      </c>
      <c r="Q799" t="str">
        <f t="shared" ref="Q799:Q804" si="59">("Passed First Chamber")</f>
        <v>Passed First Chamber</v>
      </c>
      <c r="R799" t="s">
        <v>1425</v>
      </c>
      <c r="T799" t="s">
        <v>1442</v>
      </c>
      <c r="U799" s="1">
        <v>44271</v>
      </c>
      <c r="V799" t="s">
        <v>1425</v>
      </c>
      <c r="X799" t="s">
        <v>1442</v>
      </c>
      <c r="Y799">
        <v>1</v>
      </c>
      <c r="Z799" t="s">
        <v>1425</v>
      </c>
      <c r="AB799" t="s">
        <v>1442</v>
      </c>
      <c r="AC799" t="str">
        <f>("Scope of emergency order is restricted")</f>
        <v>Scope of emergency order is restricted</v>
      </c>
      <c r="AD799" t="s">
        <v>1425</v>
      </c>
      <c r="AF799" t="s">
        <v>1442</v>
      </c>
      <c r="AG799">
        <v>0</v>
      </c>
      <c r="AO799">
        <v>0</v>
      </c>
    </row>
    <row r="800" spans="1:48" x14ac:dyDescent="0.35">
      <c r="A800" t="s">
        <v>1417</v>
      </c>
      <c r="B800" t="s">
        <v>1418</v>
      </c>
      <c r="C800" s="1">
        <v>44231</v>
      </c>
      <c r="D800" s="1">
        <v>44305</v>
      </c>
      <c r="E800">
        <v>1</v>
      </c>
      <c r="F800" t="s">
        <v>1418</v>
      </c>
      <c r="H800" t="s">
        <v>139</v>
      </c>
      <c r="I800" t="str">
        <f>("SB 2124")</f>
        <v>SB 2124</v>
      </c>
      <c r="J800" t="s">
        <v>1418</v>
      </c>
      <c r="L800" t="s">
        <v>139</v>
      </c>
      <c r="M800" s="1">
        <v>44201</v>
      </c>
      <c r="N800" t="s">
        <v>1418</v>
      </c>
      <c r="P800" t="s">
        <v>139</v>
      </c>
      <c r="Q800" t="str">
        <f t="shared" si="59"/>
        <v>Passed First Chamber</v>
      </c>
      <c r="R800" t="s">
        <v>1418</v>
      </c>
      <c r="T800" t="s">
        <v>139</v>
      </c>
      <c r="U800" s="1">
        <v>44277</v>
      </c>
      <c r="V800" t="s">
        <v>1418</v>
      </c>
      <c r="X800" t="s">
        <v>139</v>
      </c>
      <c r="Y800">
        <v>1</v>
      </c>
      <c r="Z800" t="s">
        <v>1418</v>
      </c>
      <c r="AB800" t="s">
        <v>139</v>
      </c>
      <c r="AC800" t="str">
        <f>("Issuance of emergency order is restricted, Duration of emergency order is limited")</f>
        <v>Issuance of emergency order is restricted, Duration of emergency order is limited</v>
      </c>
      <c r="AD800" t="s">
        <v>1418</v>
      </c>
      <c r="AF800" t="s">
        <v>139</v>
      </c>
      <c r="AG800">
        <v>1</v>
      </c>
      <c r="AH800" t="s">
        <v>1418</v>
      </c>
      <c r="AJ800" t="s">
        <v>139</v>
      </c>
      <c r="AK800" t="str">
        <f>("Duration of emergency order is limited, Scope of emergency order is restricted")</f>
        <v>Duration of emergency order is limited, Scope of emergency order is restricted</v>
      </c>
      <c r="AL800" t="s">
        <v>1418</v>
      </c>
      <c r="AN800" t="s">
        <v>139</v>
      </c>
      <c r="AO800">
        <v>0</v>
      </c>
    </row>
    <row r="801" spans="1:48" x14ac:dyDescent="0.35">
      <c r="A801" t="s">
        <v>1417</v>
      </c>
      <c r="B801" t="s">
        <v>1420</v>
      </c>
      <c r="C801" s="1">
        <v>44232</v>
      </c>
      <c r="D801" s="1">
        <v>44297</v>
      </c>
      <c r="E801">
        <v>1</v>
      </c>
      <c r="F801" t="s">
        <v>1443</v>
      </c>
      <c r="H801" t="s">
        <v>1444</v>
      </c>
      <c r="I801" t="str">
        <f>("HB 1118")</f>
        <v>HB 1118</v>
      </c>
      <c r="J801" t="s">
        <v>1443</v>
      </c>
      <c r="L801" t="s">
        <v>1444</v>
      </c>
      <c r="M801" s="1">
        <v>44201</v>
      </c>
      <c r="N801" t="s">
        <v>1443</v>
      </c>
      <c r="P801" t="s">
        <v>1444</v>
      </c>
      <c r="Q801" t="str">
        <f t="shared" si="59"/>
        <v>Passed First Chamber</v>
      </c>
      <c r="R801" t="s">
        <v>1443</v>
      </c>
      <c r="T801" t="s">
        <v>1444</v>
      </c>
      <c r="U801" s="1">
        <v>44295</v>
      </c>
      <c r="V801" t="s">
        <v>1443</v>
      </c>
      <c r="X801" t="s">
        <v>1444</v>
      </c>
      <c r="Y801">
        <v>1</v>
      </c>
      <c r="Z801" t="s">
        <v>1445</v>
      </c>
      <c r="AB801" t="s">
        <v>1446</v>
      </c>
      <c r="AC801" t="str">
        <f>("Issuance of emergency order is restricted, Duration of emergency order is limited")</f>
        <v>Issuance of emergency order is restricted, Duration of emergency order is limited</v>
      </c>
      <c r="AD801" t="s">
        <v>1445</v>
      </c>
      <c r="AF801" t="s">
        <v>1446</v>
      </c>
      <c r="AG801">
        <v>1</v>
      </c>
      <c r="AH801" t="s">
        <v>1447</v>
      </c>
      <c r="AJ801" t="s">
        <v>1448</v>
      </c>
      <c r="AK801" t="str">
        <f>("Issuance of emergency order is restricted, Duration of emergency order is limited, Scope of emergency order is restricted")</f>
        <v>Issuance of emergency order is restricted, Duration of emergency order is limited, Scope of emergency order is restricted</v>
      </c>
      <c r="AL801" t="s">
        <v>1447</v>
      </c>
      <c r="AN801" t="s">
        <v>1448</v>
      </c>
      <c r="AO801">
        <v>0</v>
      </c>
    </row>
    <row r="802" spans="1:48" x14ac:dyDescent="0.35">
      <c r="A802" t="s">
        <v>1417</v>
      </c>
      <c r="B802" t="s">
        <v>1427</v>
      </c>
      <c r="C802" s="1">
        <v>44249</v>
      </c>
      <c r="D802" s="1">
        <v>44292</v>
      </c>
      <c r="E802">
        <v>1</v>
      </c>
      <c r="F802" t="s">
        <v>1428</v>
      </c>
      <c r="H802" t="s">
        <v>1429</v>
      </c>
      <c r="I802" t="str">
        <f>("HB 1323")</f>
        <v>HB 1323</v>
      </c>
      <c r="J802" t="s">
        <v>1428</v>
      </c>
      <c r="L802" t="s">
        <v>1429</v>
      </c>
      <c r="M802" s="1">
        <v>44208</v>
      </c>
      <c r="N802" t="s">
        <v>1428</v>
      </c>
      <c r="P802" t="s">
        <v>1429</v>
      </c>
      <c r="Q802" t="str">
        <f t="shared" si="59"/>
        <v>Passed First Chamber</v>
      </c>
      <c r="R802" t="s">
        <v>1428</v>
      </c>
      <c r="T802" t="s">
        <v>1429</v>
      </c>
      <c r="U802" s="1">
        <v>44292</v>
      </c>
      <c r="V802" t="s">
        <v>1428</v>
      </c>
      <c r="X802" t="s">
        <v>1429</v>
      </c>
      <c r="Y802">
        <v>1</v>
      </c>
      <c r="Z802" t="s">
        <v>1430</v>
      </c>
      <c r="AB802" t="s">
        <v>1431</v>
      </c>
      <c r="AC802" t="str">
        <f>("Scope of emergency order is restricted")</f>
        <v>Scope of emergency order is restricted</v>
      </c>
      <c r="AD802" t="s">
        <v>1430</v>
      </c>
      <c r="AF802" t="s">
        <v>1431</v>
      </c>
      <c r="AG802">
        <v>1</v>
      </c>
      <c r="AH802" t="s">
        <v>1430</v>
      </c>
      <c r="AJ802" t="s">
        <v>1431</v>
      </c>
      <c r="AK802" t="str">
        <f>("Scope of emergency order is restricted")</f>
        <v>Scope of emergency order is restricted</v>
      </c>
      <c r="AL802" t="s">
        <v>1430</v>
      </c>
      <c r="AN802" t="s">
        <v>1431</v>
      </c>
      <c r="AO802">
        <v>1</v>
      </c>
      <c r="AP802" t="s">
        <v>1430</v>
      </c>
      <c r="AR802" t="s">
        <v>1431</v>
      </c>
      <c r="AS802" t="str">
        <f>("Scope of emergency order is restricted")</f>
        <v>Scope of emergency order is restricted</v>
      </c>
      <c r="AT802" t="s">
        <v>1430</v>
      </c>
      <c r="AV802" t="s">
        <v>1431</v>
      </c>
    </row>
    <row r="803" spans="1:48" x14ac:dyDescent="0.35">
      <c r="A803" t="s">
        <v>1417</v>
      </c>
      <c r="B803" t="s">
        <v>1432</v>
      </c>
      <c r="C803" s="1">
        <v>44251</v>
      </c>
      <c r="D803" s="1">
        <v>44297</v>
      </c>
      <c r="E803">
        <v>1</v>
      </c>
      <c r="F803" t="s">
        <v>1433</v>
      </c>
      <c r="H803" t="s">
        <v>1449</v>
      </c>
      <c r="I803" t="str">
        <f>("HB 1495")</f>
        <v>HB 1495</v>
      </c>
      <c r="J803" t="s">
        <v>1433</v>
      </c>
      <c r="L803" t="s">
        <v>1449</v>
      </c>
      <c r="M803" s="1">
        <v>44214</v>
      </c>
      <c r="N803" t="s">
        <v>1433</v>
      </c>
      <c r="P803" t="s">
        <v>1449</v>
      </c>
      <c r="Q803" t="str">
        <f t="shared" si="59"/>
        <v>Passed First Chamber</v>
      </c>
      <c r="R803" t="s">
        <v>1433</v>
      </c>
      <c r="T803" t="s">
        <v>1449</v>
      </c>
      <c r="U803" s="1">
        <v>44295</v>
      </c>
      <c r="V803" t="s">
        <v>1433</v>
      </c>
      <c r="X803" t="s">
        <v>1449</v>
      </c>
      <c r="Y803">
        <v>1</v>
      </c>
      <c r="Z803" t="s">
        <v>1433</v>
      </c>
      <c r="AB803" t="s">
        <v>1449</v>
      </c>
      <c r="AC803" t="str">
        <f>("Duration of emergency order is limited, Scope of emergency order is restricted, Termination by legislature")</f>
        <v>Duration of emergency order is limited, Scope of emergency order is restricted, Termination by legislature</v>
      </c>
      <c r="AD803" t="s">
        <v>1433</v>
      </c>
      <c r="AF803" t="s">
        <v>1449</v>
      </c>
      <c r="AG803">
        <v>1</v>
      </c>
      <c r="AH803" t="s">
        <v>1433</v>
      </c>
      <c r="AJ803" t="s">
        <v>1449</v>
      </c>
      <c r="AK803" t="str">
        <f>("Issuance of emergency order is restricted, Duration of emergency order is limited")</f>
        <v>Issuance of emergency order is restricted, Duration of emergency order is limited</v>
      </c>
      <c r="AL803" t="s">
        <v>1433</v>
      </c>
      <c r="AN803" t="s">
        <v>1449</v>
      </c>
      <c r="AO803">
        <v>0</v>
      </c>
    </row>
    <row r="804" spans="1:48" x14ac:dyDescent="0.35">
      <c r="A804" t="s">
        <v>1417</v>
      </c>
      <c r="B804" t="s">
        <v>1435</v>
      </c>
      <c r="C804" s="1">
        <v>44251</v>
      </c>
      <c r="D804" s="1">
        <v>44285</v>
      </c>
      <c r="E804">
        <v>1</v>
      </c>
      <c r="F804" t="s">
        <v>1436</v>
      </c>
      <c r="H804" t="s">
        <v>1450</v>
      </c>
      <c r="I804" t="str">
        <f>("HB 1410")</f>
        <v>HB 1410</v>
      </c>
      <c r="J804" t="s">
        <v>1436</v>
      </c>
      <c r="L804" t="s">
        <v>1450</v>
      </c>
      <c r="M804" s="1">
        <v>44214</v>
      </c>
      <c r="N804" t="s">
        <v>1436</v>
      </c>
      <c r="P804" t="s">
        <v>1450</v>
      </c>
      <c r="Q804" t="str">
        <f t="shared" si="59"/>
        <v>Passed First Chamber</v>
      </c>
      <c r="R804" t="s">
        <v>1436</v>
      </c>
      <c r="T804" t="s">
        <v>1450</v>
      </c>
      <c r="U804" s="1">
        <v>44285</v>
      </c>
      <c r="V804" t="s">
        <v>1436</v>
      </c>
      <c r="X804" t="s">
        <v>1450</v>
      </c>
      <c r="Y804">
        <v>1</v>
      </c>
      <c r="Z804" t="s">
        <v>1438</v>
      </c>
      <c r="AB804" t="s">
        <v>1451</v>
      </c>
      <c r="AC804" t="str">
        <f>("Scope of emergency order is restricted")</f>
        <v>Scope of emergency order is restricted</v>
      </c>
      <c r="AD804" t="s">
        <v>1438</v>
      </c>
      <c r="AF804" t="s">
        <v>1451</v>
      </c>
      <c r="AG804">
        <v>0</v>
      </c>
      <c r="AO804">
        <v>0</v>
      </c>
    </row>
    <row r="805" spans="1:48" x14ac:dyDescent="0.35">
      <c r="A805" t="s">
        <v>1417</v>
      </c>
      <c r="B805" t="s">
        <v>1425</v>
      </c>
      <c r="C805" s="1">
        <v>44274</v>
      </c>
      <c r="D805" s="1">
        <v>44284</v>
      </c>
      <c r="E805">
        <v>1</v>
      </c>
      <c r="F805" t="s">
        <v>1425</v>
      </c>
      <c r="H805" t="s">
        <v>1452</v>
      </c>
      <c r="I805" t="str">
        <f>("SB 2181")</f>
        <v>SB 2181</v>
      </c>
      <c r="J805" t="s">
        <v>1425</v>
      </c>
      <c r="L805" t="s">
        <v>1452</v>
      </c>
      <c r="M805" s="1">
        <v>44208</v>
      </c>
      <c r="N805" t="s">
        <v>1425</v>
      </c>
      <c r="P805" t="s">
        <v>1452</v>
      </c>
      <c r="Q805" t="str">
        <f>("Passed Second Chamber")</f>
        <v>Passed Second Chamber</v>
      </c>
      <c r="R805" t="s">
        <v>1425</v>
      </c>
      <c r="T805" t="s">
        <v>1452</v>
      </c>
      <c r="U805" s="1">
        <v>44280</v>
      </c>
      <c r="V805" t="s">
        <v>1425</v>
      </c>
      <c r="X805" t="s">
        <v>1452</v>
      </c>
      <c r="Y805">
        <v>1</v>
      </c>
      <c r="Z805" t="s">
        <v>1425</v>
      </c>
      <c r="AB805" t="s">
        <v>1452</v>
      </c>
      <c r="AC805" t="str">
        <f>("Scope of emergency order is restricted")</f>
        <v>Scope of emergency order is restricted</v>
      </c>
      <c r="AD805" t="s">
        <v>1425</v>
      </c>
      <c r="AF805" t="s">
        <v>1452</v>
      </c>
      <c r="AG805">
        <v>0</v>
      </c>
      <c r="AO805">
        <v>0</v>
      </c>
    </row>
    <row r="806" spans="1:48" x14ac:dyDescent="0.35">
      <c r="A806" t="s">
        <v>1417</v>
      </c>
      <c r="B806" t="s">
        <v>1425</v>
      </c>
      <c r="C806" s="1">
        <v>44285</v>
      </c>
      <c r="D806" s="1">
        <v>44701</v>
      </c>
      <c r="E806">
        <v>1</v>
      </c>
      <c r="F806" t="s">
        <v>1425</v>
      </c>
      <c r="H806" t="s">
        <v>1453</v>
      </c>
      <c r="I806" t="str">
        <f>("SB 2181")</f>
        <v>SB 2181</v>
      </c>
      <c r="J806" t="s">
        <v>1425</v>
      </c>
      <c r="L806" t="s">
        <v>1453</v>
      </c>
      <c r="M806" s="1">
        <v>44208</v>
      </c>
      <c r="N806" t="s">
        <v>1425</v>
      </c>
      <c r="P806" t="s">
        <v>1453</v>
      </c>
      <c r="Q806" t="str">
        <f>("Enacted")</f>
        <v>Enacted</v>
      </c>
      <c r="R806" t="s">
        <v>1425</v>
      </c>
      <c r="T806" t="s">
        <v>1453</v>
      </c>
      <c r="U806" s="1">
        <v>44285</v>
      </c>
      <c r="V806" t="s">
        <v>1425</v>
      </c>
      <c r="X806" t="s">
        <v>1453</v>
      </c>
      <c r="Y806">
        <v>1</v>
      </c>
      <c r="Z806" t="s">
        <v>1425</v>
      </c>
      <c r="AB806" t="s">
        <v>1453</v>
      </c>
      <c r="AC806" t="str">
        <f>("Scope of emergency order is restricted")</f>
        <v>Scope of emergency order is restricted</v>
      </c>
      <c r="AD806" t="s">
        <v>1425</v>
      </c>
      <c r="AF806" t="s">
        <v>1453</v>
      </c>
      <c r="AG806">
        <v>0</v>
      </c>
      <c r="AO806">
        <v>0</v>
      </c>
    </row>
    <row r="807" spans="1:48" x14ac:dyDescent="0.35">
      <c r="A807" t="s">
        <v>1417</v>
      </c>
      <c r="B807" t="s">
        <v>1435</v>
      </c>
      <c r="C807" s="1">
        <v>44286</v>
      </c>
      <c r="D807" s="1">
        <v>44306</v>
      </c>
      <c r="E807">
        <v>1</v>
      </c>
      <c r="F807" t="s">
        <v>1436</v>
      </c>
      <c r="H807" t="s">
        <v>1454</v>
      </c>
      <c r="I807" t="str">
        <f>("HB 1410")</f>
        <v>HB 1410</v>
      </c>
      <c r="J807" t="s">
        <v>1436</v>
      </c>
      <c r="L807" t="s">
        <v>1454</v>
      </c>
      <c r="M807" s="1">
        <v>44214</v>
      </c>
      <c r="N807" t="s">
        <v>1436</v>
      </c>
      <c r="P807" t="s">
        <v>1454</v>
      </c>
      <c r="Q807" t="str">
        <f>("Passed Second Chamber")</f>
        <v>Passed Second Chamber</v>
      </c>
      <c r="R807" t="s">
        <v>1436</v>
      </c>
      <c r="T807" t="s">
        <v>1454</v>
      </c>
      <c r="U807" s="1">
        <v>44306</v>
      </c>
      <c r="V807" t="s">
        <v>1436</v>
      </c>
      <c r="X807" t="s">
        <v>1454</v>
      </c>
      <c r="Y807">
        <v>1</v>
      </c>
      <c r="Z807" t="s">
        <v>1438</v>
      </c>
      <c r="AB807" t="s">
        <v>1455</v>
      </c>
      <c r="AC807" t="str">
        <f>("Scope of emergency order is restricted")</f>
        <v>Scope of emergency order is restricted</v>
      </c>
      <c r="AD807" t="s">
        <v>1438</v>
      </c>
      <c r="AF807" t="s">
        <v>1455</v>
      </c>
      <c r="AG807">
        <v>0</v>
      </c>
      <c r="AO807">
        <v>0</v>
      </c>
    </row>
    <row r="808" spans="1:48" x14ac:dyDescent="0.35">
      <c r="A808" t="s">
        <v>1417</v>
      </c>
      <c r="B808" t="s">
        <v>1427</v>
      </c>
      <c r="C808" s="1">
        <v>44293</v>
      </c>
      <c r="D808" s="1">
        <v>44307</v>
      </c>
      <c r="E808">
        <v>1</v>
      </c>
      <c r="F808" t="s">
        <v>1428</v>
      </c>
      <c r="H808" t="s">
        <v>1456</v>
      </c>
      <c r="I808" t="str">
        <f>("HB 1323")</f>
        <v>HB 1323</v>
      </c>
      <c r="J808" t="s">
        <v>1428</v>
      </c>
      <c r="L808" t="s">
        <v>1456</v>
      </c>
      <c r="M808" s="1">
        <v>44208</v>
      </c>
      <c r="N808" t="s">
        <v>1428</v>
      </c>
      <c r="P808" t="s">
        <v>1456</v>
      </c>
      <c r="Q808" t="str">
        <f>("Passed Second Chamber")</f>
        <v>Passed Second Chamber</v>
      </c>
      <c r="R808" t="s">
        <v>1428</v>
      </c>
      <c r="T808" t="s">
        <v>1456</v>
      </c>
      <c r="U808" s="1">
        <v>44302</v>
      </c>
      <c r="V808" t="s">
        <v>1428</v>
      </c>
      <c r="X808" t="s">
        <v>1456</v>
      </c>
      <c r="Y808">
        <v>1</v>
      </c>
      <c r="Z808" t="s">
        <v>1430</v>
      </c>
      <c r="AB808" t="s">
        <v>1457</v>
      </c>
      <c r="AC808" t="str">
        <f>("Scope of emergency order is restricted")</f>
        <v>Scope of emergency order is restricted</v>
      </c>
      <c r="AD808" t="s">
        <v>1428</v>
      </c>
      <c r="AF808" t="s">
        <v>1456</v>
      </c>
      <c r="AG808">
        <v>1</v>
      </c>
      <c r="AH808" t="s">
        <v>1430</v>
      </c>
      <c r="AJ808" t="s">
        <v>1457</v>
      </c>
      <c r="AK808" t="str">
        <f>("Scope of emergency order is restricted")</f>
        <v>Scope of emergency order is restricted</v>
      </c>
      <c r="AL808" t="s">
        <v>1430</v>
      </c>
      <c r="AN808" t="s">
        <v>1457</v>
      </c>
      <c r="AO808">
        <v>0</v>
      </c>
    </row>
    <row r="809" spans="1:48" x14ac:dyDescent="0.35">
      <c r="A809" t="s">
        <v>1417</v>
      </c>
      <c r="B809" t="s">
        <v>1432</v>
      </c>
      <c r="C809" s="1">
        <v>44298</v>
      </c>
      <c r="D809" s="1">
        <v>44701</v>
      </c>
      <c r="E809">
        <v>1</v>
      </c>
      <c r="F809" t="s">
        <v>1433</v>
      </c>
      <c r="H809" t="s">
        <v>1458</v>
      </c>
      <c r="I809" t="str">
        <f>("HB 1495")</f>
        <v>HB 1495</v>
      </c>
      <c r="J809" t="s">
        <v>1433</v>
      </c>
      <c r="L809" t="s">
        <v>1458</v>
      </c>
      <c r="M809" s="1">
        <v>44214</v>
      </c>
      <c r="N809" t="s">
        <v>1433</v>
      </c>
      <c r="P809" t="s">
        <v>1458</v>
      </c>
      <c r="Q809" t="str">
        <f>("Failed")</f>
        <v>Failed</v>
      </c>
      <c r="R809" t="s">
        <v>1433</v>
      </c>
      <c r="T809" t="s">
        <v>1458</v>
      </c>
      <c r="U809" s="1">
        <v>44298</v>
      </c>
      <c r="V809" t="s">
        <v>1433</v>
      </c>
      <c r="X809" t="s">
        <v>1458</v>
      </c>
      <c r="Y809">
        <v>1</v>
      </c>
      <c r="Z809" t="s">
        <v>1433</v>
      </c>
      <c r="AB809" t="s">
        <v>1458</v>
      </c>
      <c r="AC809" t="str">
        <f>("Duration of emergency order is limited, Scope of emergency order is restricted, Termination by legislature")</f>
        <v>Duration of emergency order is limited, Scope of emergency order is restricted, Termination by legislature</v>
      </c>
      <c r="AD809" t="s">
        <v>1433</v>
      </c>
      <c r="AF809" t="s">
        <v>1458</v>
      </c>
      <c r="AG809">
        <v>1</v>
      </c>
      <c r="AH809" t="s">
        <v>1433</v>
      </c>
      <c r="AJ809" t="s">
        <v>1458</v>
      </c>
      <c r="AK809" t="str">
        <f>("Issuance of emergency order is restricted, Duration of emergency order is limited")</f>
        <v>Issuance of emergency order is restricted, Duration of emergency order is limited</v>
      </c>
      <c r="AL809" t="s">
        <v>1433</v>
      </c>
      <c r="AN809" t="s">
        <v>1458</v>
      </c>
      <c r="AO809">
        <v>0</v>
      </c>
    </row>
    <row r="810" spans="1:48" x14ac:dyDescent="0.35">
      <c r="A810" t="s">
        <v>1417</v>
      </c>
      <c r="B810" t="s">
        <v>1420</v>
      </c>
      <c r="C810" s="1">
        <v>44298</v>
      </c>
      <c r="D810" s="1">
        <v>44307</v>
      </c>
      <c r="E810">
        <v>1</v>
      </c>
      <c r="F810" t="s">
        <v>1459</v>
      </c>
      <c r="H810" t="s">
        <v>1460</v>
      </c>
      <c r="I810" t="str">
        <f>("HB 1118")</f>
        <v>HB 1118</v>
      </c>
      <c r="J810" t="s">
        <v>1459</v>
      </c>
      <c r="L810" t="s">
        <v>1460</v>
      </c>
      <c r="M810" s="1">
        <v>44201</v>
      </c>
      <c r="N810" t="s">
        <v>1459</v>
      </c>
      <c r="P810" t="s">
        <v>1460</v>
      </c>
      <c r="Q810" t="str">
        <f>("Passed Second Chamber")</f>
        <v>Passed Second Chamber</v>
      </c>
      <c r="R810" t="s">
        <v>1459</v>
      </c>
      <c r="T810" t="s">
        <v>1460</v>
      </c>
      <c r="U810" s="1">
        <v>44307</v>
      </c>
      <c r="V810" t="s">
        <v>1459</v>
      </c>
      <c r="X810" t="s">
        <v>1460</v>
      </c>
      <c r="Y810">
        <v>1</v>
      </c>
      <c r="Z810" t="s">
        <v>1461</v>
      </c>
      <c r="AB810" t="s">
        <v>1462</v>
      </c>
      <c r="AC810" t="str">
        <f>("Issuance of emergency order is restricted, Duration of emergency order is limited")</f>
        <v>Issuance of emergency order is restricted, Duration of emergency order is limited</v>
      </c>
      <c r="AD810" t="s">
        <v>1461</v>
      </c>
      <c r="AF810" t="s">
        <v>1462</v>
      </c>
      <c r="AG810">
        <v>1</v>
      </c>
      <c r="AH810" t="s">
        <v>1461</v>
      </c>
      <c r="AJ810" t="s">
        <v>1462</v>
      </c>
      <c r="AK810" t="str">
        <f>("Issuance of emergency order is restricted, Duration of emergency order is limited, Scope of emergency order is restricted")</f>
        <v>Issuance of emergency order is restricted, Duration of emergency order is limited, Scope of emergency order is restricted</v>
      </c>
      <c r="AL810" t="s">
        <v>1461</v>
      </c>
      <c r="AN810" t="s">
        <v>1462</v>
      </c>
      <c r="AO810">
        <v>0</v>
      </c>
    </row>
    <row r="811" spans="1:48" x14ac:dyDescent="0.35">
      <c r="A811" t="s">
        <v>1417</v>
      </c>
      <c r="B811" t="s">
        <v>1418</v>
      </c>
      <c r="C811" s="1">
        <v>44306</v>
      </c>
      <c r="D811" s="1">
        <v>44306</v>
      </c>
      <c r="E811">
        <v>1</v>
      </c>
      <c r="F811" t="s">
        <v>1418</v>
      </c>
      <c r="H811" t="s">
        <v>139</v>
      </c>
      <c r="I811" t="str">
        <f>("SB 2124")</f>
        <v>SB 2124</v>
      </c>
      <c r="J811" t="s">
        <v>1418</v>
      </c>
      <c r="L811" t="s">
        <v>139</v>
      </c>
      <c r="M811" s="1">
        <v>44201</v>
      </c>
      <c r="N811" t="s">
        <v>1418</v>
      </c>
      <c r="P811" t="s">
        <v>139</v>
      </c>
      <c r="Q811" t="str">
        <f>("Passed Second Chamber")</f>
        <v>Passed Second Chamber</v>
      </c>
      <c r="R811" t="s">
        <v>1418</v>
      </c>
      <c r="T811" t="s">
        <v>139</v>
      </c>
      <c r="U811" s="1">
        <v>44306</v>
      </c>
      <c r="V811" t="s">
        <v>1418</v>
      </c>
      <c r="X811" t="s">
        <v>139</v>
      </c>
      <c r="Y811">
        <v>1</v>
      </c>
      <c r="Z811" t="s">
        <v>1418</v>
      </c>
      <c r="AB811" t="s">
        <v>139</v>
      </c>
      <c r="AC811" t="str">
        <f>("Issuance of emergency order is restricted, Duration of emergency order is limited, Scope of emergency order is restricted")</f>
        <v>Issuance of emergency order is restricted, Duration of emergency order is limited, Scope of emergency order is restricted</v>
      </c>
      <c r="AD811" t="s">
        <v>1418</v>
      </c>
      <c r="AF811" t="s">
        <v>139</v>
      </c>
      <c r="AG811">
        <v>1</v>
      </c>
      <c r="AH811" t="s">
        <v>1418</v>
      </c>
      <c r="AJ811" t="s">
        <v>139</v>
      </c>
      <c r="AK811" t="str">
        <f>("Issuance of emergency order is restricted, Duration of emergency order is limited, Scope of emergency order is restricted")</f>
        <v>Issuance of emergency order is restricted, Duration of emergency order is limited, Scope of emergency order is restricted</v>
      </c>
      <c r="AL811" t="s">
        <v>1418</v>
      </c>
      <c r="AN811" t="s">
        <v>139</v>
      </c>
      <c r="AO811">
        <v>0</v>
      </c>
    </row>
    <row r="812" spans="1:48" x14ac:dyDescent="0.35">
      <c r="A812" t="s">
        <v>1417</v>
      </c>
      <c r="B812" t="s">
        <v>1418</v>
      </c>
      <c r="C812" s="1">
        <v>44307</v>
      </c>
      <c r="D812" s="1">
        <v>44701</v>
      </c>
      <c r="E812">
        <v>1</v>
      </c>
      <c r="F812" t="s">
        <v>1418</v>
      </c>
      <c r="H812" t="s">
        <v>1463</v>
      </c>
      <c r="I812" t="str">
        <f>("SB 2124")</f>
        <v>SB 2124</v>
      </c>
      <c r="J812" t="s">
        <v>1418</v>
      </c>
      <c r="L812" t="s">
        <v>1463</v>
      </c>
      <c r="M812" s="1">
        <v>44201</v>
      </c>
      <c r="N812" t="s">
        <v>1418</v>
      </c>
      <c r="P812" t="s">
        <v>1463</v>
      </c>
      <c r="Q812" t="str">
        <f>("Failed")</f>
        <v>Failed</v>
      </c>
      <c r="R812" t="s">
        <v>1418</v>
      </c>
      <c r="T812" t="s">
        <v>1463</v>
      </c>
      <c r="U812" s="1">
        <v>44307</v>
      </c>
      <c r="V812" t="s">
        <v>1418</v>
      </c>
      <c r="X812" t="s">
        <v>1463</v>
      </c>
      <c r="Y812">
        <v>1</v>
      </c>
      <c r="Z812" t="s">
        <v>1418</v>
      </c>
      <c r="AB812" t="s">
        <v>1463</v>
      </c>
      <c r="AC812" t="str">
        <f>("Issuance of emergency order is restricted, Duration of emergency order is limited, Scope of emergency order is restricted")</f>
        <v>Issuance of emergency order is restricted, Duration of emergency order is limited, Scope of emergency order is restricted</v>
      </c>
      <c r="AD812" t="s">
        <v>1418</v>
      </c>
      <c r="AF812" t="s">
        <v>1463</v>
      </c>
      <c r="AG812">
        <v>1</v>
      </c>
      <c r="AH812" t="s">
        <v>1418</v>
      </c>
      <c r="AJ812" t="s">
        <v>1463</v>
      </c>
      <c r="AK812" t="str">
        <f>("Issuance of emergency order is restricted, Duration of emergency order is limited, Scope of emergency order is restricted")</f>
        <v>Issuance of emergency order is restricted, Duration of emergency order is limited, Scope of emergency order is restricted</v>
      </c>
      <c r="AL812" t="s">
        <v>1418</v>
      </c>
      <c r="AN812" t="s">
        <v>1463</v>
      </c>
      <c r="AO812">
        <v>0</v>
      </c>
    </row>
    <row r="813" spans="1:48" x14ac:dyDescent="0.35">
      <c r="A813" t="s">
        <v>1417</v>
      </c>
      <c r="B813" t="s">
        <v>1435</v>
      </c>
      <c r="C813" s="1">
        <v>44307</v>
      </c>
      <c r="D813" s="1">
        <v>44701</v>
      </c>
      <c r="E813">
        <v>1</v>
      </c>
      <c r="F813" t="s">
        <v>1464</v>
      </c>
      <c r="H813" t="s">
        <v>1465</v>
      </c>
      <c r="I813" t="str">
        <f>("HB 1410")</f>
        <v>HB 1410</v>
      </c>
      <c r="J813" t="s">
        <v>1464</v>
      </c>
      <c r="L813" t="s">
        <v>1465</v>
      </c>
      <c r="M813" s="1">
        <v>44214</v>
      </c>
      <c r="N813" t="s">
        <v>1464</v>
      </c>
      <c r="P813" t="s">
        <v>1465</v>
      </c>
      <c r="Q813" t="str">
        <f>("Enacted")</f>
        <v>Enacted</v>
      </c>
      <c r="R813" t="s">
        <v>1464</v>
      </c>
      <c r="T813" t="s">
        <v>1465</v>
      </c>
      <c r="U813" s="1">
        <v>44307</v>
      </c>
      <c r="V813" t="s">
        <v>1464</v>
      </c>
      <c r="X813" t="s">
        <v>1465</v>
      </c>
      <c r="Y813">
        <v>1</v>
      </c>
      <c r="Z813" t="s">
        <v>1466</v>
      </c>
      <c r="AB813" t="s">
        <v>1467</v>
      </c>
      <c r="AC813" t="str">
        <f>("Scope of emergency order is restricted")</f>
        <v>Scope of emergency order is restricted</v>
      </c>
      <c r="AD813" t="s">
        <v>1466</v>
      </c>
      <c r="AF813" t="s">
        <v>1467</v>
      </c>
      <c r="AG813">
        <v>0</v>
      </c>
      <c r="AO813">
        <v>0</v>
      </c>
    </row>
    <row r="814" spans="1:48" x14ac:dyDescent="0.35">
      <c r="A814" t="s">
        <v>1417</v>
      </c>
      <c r="B814" t="s">
        <v>1427</v>
      </c>
      <c r="C814" s="1">
        <v>44308</v>
      </c>
      <c r="D814" s="1">
        <v>44312</v>
      </c>
      <c r="E814">
        <v>1</v>
      </c>
      <c r="F814" t="s">
        <v>1428</v>
      </c>
      <c r="H814" t="s">
        <v>1468</v>
      </c>
      <c r="I814" t="str">
        <f>("HB 1323")</f>
        <v>HB 1323</v>
      </c>
      <c r="J814" t="s">
        <v>1428</v>
      </c>
      <c r="L814" t="s">
        <v>1468</v>
      </c>
      <c r="M814" s="1">
        <v>44208</v>
      </c>
      <c r="N814" t="s">
        <v>1428</v>
      </c>
      <c r="P814" t="s">
        <v>1468</v>
      </c>
      <c r="Q814" t="str">
        <f>("Vetoed")</f>
        <v>Vetoed</v>
      </c>
      <c r="R814" t="s">
        <v>1428</v>
      </c>
      <c r="T814" t="s">
        <v>1468</v>
      </c>
      <c r="U814" s="1">
        <v>44308</v>
      </c>
      <c r="V814" t="s">
        <v>1428</v>
      </c>
      <c r="X814" t="s">
        <v>1468</v>
      </c>
      <c r="Y814">
        <v>1</v>
      </c>
      <c r="Z814" t="s">
        <v>1430</v>
      </c>
      <c r="AB814" t="s">
        <v>1469</v>
      </c>
      <c r="AC814" t="str">
        <f>("Scope of emergency order is restricted")</f>
        <v>Scope of emergency order is restricted</v>
      </c>
      <c r="AD814" t="s">
        <v>1430</v>
      </c>
      <c r="AF814" t="s">
        <v>1469</v>
      </c>
      <c r="AG814">
        <v>1</v>
      </c>
      <c r="AH814" t="s">
        <v>1430</v>
      </c>
      <c r="AJ814" t="s">
        <v>1469</v>
      </c>
      <c r="AK814" t="str">
        <f>("Scope of emergency order is restricted")</f>
        <v>Scope of emergency order is restricted</v>
      </c>
      <c r="AL814" t="s">
        <v>1430</v>
      </c>
      <c r="AN814" t="s">
        <v>1469</v>
      </c>
      <c r="AO814">
        <v>0</v>
      </c>
    </row>
    <row r="815" spans="1:48" x14ac:dyDescent="0.35">
      <c r="A815" t="s">
        <v>1417</v>
      </c>
      <c r="B815" t="s">
        <v>1420</v>
      </c>
      <c r="C815" s="1">
        <v>44308</v>
      </c>
      <c r="D815" s="1">
        <v>44701</v>
      </c>
      <c r="E815">
        <v>1</v>
      </c>
      <c r="F815" t="s">
        <v>1470</v>
      </c>
      <c r="H815" t="s">
        <v>1471</v>
      </c>
      <c r="I815" t="str">
        <f>("HB 1118")</f>
        <v>HB 1118</v>
      </c>
      <c r="J815" t="s">
        <v>1470</v>
      </c>
      <c r="L815" t="s">
        <v>1471</v>
      </c>
      <c r="M815" s="1">
        <v>44201</v>
      </c>
      <c r="N815" t="s">
        <v>1470</v>
      </c>
      <c r="P815" t="s">
        <v>1471</v>
      </c>
      <c r="Q815" t="str">
        <f>("Enacted")</f>
        <v>Enacted</v>
      </c>
      <c r="R815" t="s">
        <v>1470</v>
      </c>
      <c r="T815" t="s">
        <v>1471</v>
      </c>
      <c r="U815" s="1">
        <v>44308</v>
      </c>
      <c r="V815" t="s">
        <v>1470</v>
      </c>
      <c r="X815" t="s">
        <v>1471</v>
      </c>
      <c r="Y815">
        <v>1</v>
      </c>
      <c r="Z815" t="s">
        <v>1472</v>
      </c>
      <c r="AB815" t="s">
        <v>1473</v>
      </c>
      <c r="AC815" t="str">
        <f>("Issuance of emergency order is restricted, Duration of emergency order is limited")</f>
        <v>Issuance of emergency order is restricted, Duration of emergency order is limited</v>
      </c>
      <c r="AD815" t="s">
        <v>1472</v>
      </c>
      <c r="AF815" t="s">
        <v>1473</v>
      </c>
      <c r="AG815">
        <v>1</v>
      </c>
      <c r="AH815" t="s">
        <v>1472</v>
      </c>
      <c r="AJ815" t="s">
        <v>1473</v>
      </c>
      <c r="AK815" t="str">
        <f>("Issuance of emergency order is restricted, Duration of emergency order is limited, Scope of emergency order is restricted")</f>
        <v>Issuance of emergency order is restricted, Duration of emergency order is limited, Scope of emergency order is restricted</v>
      </c>
      <c r="AL815" t="s">
        <v>1472</v>
      </c>
      <c r="AN815" t="s">
        <v>1473</v>
      </c>
      <c r="AO815">
        <v>0</v>
      </c>
    </row>
    <row r="816" spans="1:48" x14ac:dyDescent="0.35">
      <c r="A816" t="s">
        <v>1417</v>
      </c>
      <c r="B816" t="s">
        <v>1427</v>
      </c>
      <c r="C816" s="1">
        <v>44313</v>
      </c>
      <c r="D816" s="1">
        <v>44701</v>
      </c>
      <c r="E816">
        <v>1</v>
      </c>
      <c r="F816" t="s">
        <v>1428</v>
      </c>
      <c r="H816" t="s">
        <v>1468</v>
      </c>
      <c r="I816" t="str">
        <f>("HB 1323")</f>
        <v>HB 1323</v>
      </c>
      <c r="J816" t="s">
        <v>1428</v>
      </c>
      <c r="L816" t="s">
        <v>1468</v>
      </c>
      <c r="M816" s="1">
        <v>44208</v>
      </c>
      <c r="N816" t="s">
        <v>1428</v>
      </c>
      <c r="P816" t="s">
        <v>1468</v>
      </c>
      <c r="Q816" t="str">
        <f>("Enacted")</f>
        <v>Enacted</v>
      </c>
      <c r="R816" t="s">
        <v>1428</v>
      </c>
      <c r="T816" t="s">
        <v>1468</v>
      </c>
      <c r="U816" s="1">
        <v>44313</v>
      </c>
      <c r="V816" t="s">
        <v>1428</v>
      </c>
      <c r="X816" t="s">
        <v>1468</v>
      </c>
      <c r="Y816">
        <v>1</v>
      </c>
      <c r="Z816" t="s">
        <v>1430</v>
      </c>
      <c r="AB816" t="s">
        <v>1469</v>
      </c>
      <c r="AC816" t="str">
        <f>("Scope of emergency order is restricted")</f>
        <v>Scope of emergency order is restricted</v>
      </c>
      <c r="AD816" t="s">
        <v>1430</v>
      </c>
      <c r="AF816" t="s">
        <v>1469</v>
      </c>
      <c r="AG816">
        <v>1</v>
      </c>
      <c r="AH816" t="s">
        <v>1430</v>
      </c>
      <c r="AJ816" t="s">
        <v>1469</v>
      </c>
      <c r="AK816" t="str">
        <f>("Scope of emergency order is restricted")</f>
        <v>Scope of emergency order is restricted</v>
      </c>
      <c r="AL816" t="s">
        <v>1430</v>
      </c>
      <c r="AN816" t="s">
        <v>1469</v>
      </c>
      <c r="AO816">
        <v>0</v>
      </c>
    </row>
    <row r="817" spans="1:48" x14ac:dyDescent="0.35">
      <c r="A817" t="s">
        <v>1474</v>
      </c>
      <c r="B817" t="s">
        <v>48</v>
      </c>
      <c r="C817" s="1">
        <v>44197</v>
      </c>
      <c r="D817" s="1">
        <v>44221</v>
      </c>
      <c r="E817">
        <v>0</v>
      </c>
      <c r="I817" t="str">
        <f>("")</f>
        <v/>
      </c>
    </row>
    <row r="818" spans="1:48" x14ac:dyDescent="0.35">
      <c r="A818" t="s">
        <v>1474</v>
      </c>
      <c r="B818" t="s">
        <v>1475</v>
      </c>
      <c r="C818" s="1">
        <v>44222</v>
      </c>
      <c r="D818" s="1">
        <v>44243</v>
      </c>
      <c r="E818">
        <v>1</v>
      </c>
      <c r="F818" t="s">
        <v>1475</v>
      </c>
      <c r="H818" t="s">
        <v>1476</v>
      </c>
      <c r="I818" t="str">
        <f>("SB 22")</f>
        <v>SB 22</v>
      </c>
      <c r="J818" t="s">
        <v>1475</v>
      </c>
      <c r="L818" t="s">
        <v>1476</v>
      </c>
      <c r="M818" s="1">
        <v>44222</v>
      </c>
      <c r="N818" t="s">
        <v>1475</v>
      </c>
      <c r="P818" t="s">
        <v>1476</v>
      </c>
      <c r="Q818" t="str">
        <f>("Introduced")</f>
        <v>Introduced</v>
      </c>
      <c r="R818" t="s">
        <v>1475</v>
      </c>
      <c r="T818" t="s">
        <v>1476</v>
      </c>
      <c r="U818" s="1">
        <v>44223</v>
      </c>
      <c r="V818" t="s">
        <v>1475</v>
      </c>
      <c r="X818" t="s">
        <v>1476</v>
      </c>
      <c r="Y818">
        <v>1</v>
      </c>
      <c r="Z818" t="s">
        <v>1475</v>
      </c>
      <c r="AB818" t="s">
        <v>1476</v>
      </c>
      <c r="AC818" t="str">
        <f>("Duration of emergency order is limited, Termination by legislature, Termination by another entity")</f>
        <v>Duration of emergency order is limited, Termination by legislature, Termination by another entity</v>
      </c>
      <c r="AD818" t="s">
        <v>1475</v>
      </c>
      <c r="AF818" t="s">
        <v>1476</v>
      </c>
      <c r="AG818">
        <v>1</v>
      </c>
      <c r="AH818" t="s">
        <v>1475</v>
      </c>
      <c r="AJ818" t="s">
        <v>1476</v>
      </c>
      <c r="AK818" t="str">
        <f>("Issuance of emergency order is restricted, Termination by legislature")</f>
        <v>Issuance of emergency order is restricted, Termination by legislature</v>
      </c>
      <c r="AL818" t="s">
        <v>1475</v>
      </c>
      <c r="AN818" t="s">
        <v>1476</v>
      </c>
      <c r="AO818">
        <v>0</v>
      </c>
    </row>
    <row r="819" spans="1:48" x14ac:dyDescent="0.35">
      <c r="A819" t="s">
        <v>1474</v>
      </c>
      <c r="B819" t="s">
        <v>1477</v>
      </c>
      <c r="C819" s="1">
        <v>44236</v>
      </c>
      <c r="D819" s="1">
        <v>44701</v>
      </c>
      <c r="E819">
        <v>1</v>
      </c>
      <c r="F819" t="s">
        <v>1478</v>
      </c>
      <c r="H819" t="s">
        <v>1479</v>
      </c>
      <c r="I819" t="str">
        <f>("HB 90")</f>
        <v>HB 90</v>
      </c>
      <c r="J819" t="s">
        <v>1478</v>
      </c>
      <c r="L819" t="s">
        <v>1479</v>
      </c>
      <c r="M819" s="1">
        <v>44236</v>
      </c>
      <c r="N819" t="s">
        <v>1478</v>
      </c>
      <c r="P819" t="s">
        <v>1479</v>
      </c>
      <c r="Q819" t="str">
        <f>("Introduced")</f>
        <v>Introduced</v>
      </c>
      <c r="R819" t="s">
        <v>1478</v>
      </c>
      <c r="T819" t="s">
        <v>1479</v>
      </c>
      <c r="U819" s="1">
        <v>44236</v>
      </c>
      <c r="V819" t="s">
        <v>1478</v>
      </c>
      <c r="X819" t="s">
        <v>1479</v>
      </c>
      <c r="Y819">
        <v>1</v>
      </c>
      <c r="Z819" t="s">
        <v>1478</v>
      </c>
      <c r="AB819" t="s">
        <v>1479</v>
      </c>
      <c r="AC819" t="str">
        <f>("Duration of emergency order is limited, Termination by another entity")</f>
        <v>Duration of emergency order is limited, Termination by another entity</v>
      </c>
      <c r="AD819" t="s">
        <v>1478</v>
      </c>
      <c r="AF819" t="s">
        <v>1479</v>
      </c>
      <c r="AG819">
        <v>1</v>
      </c>
      <c r="AH819" t="s">
        <v>1478</v>
      </c>
      <c r="AJ819" t="s">
        <v>1479</v>
      </c>
      <c r="AK819" t="str">
        <f>("Termination by legislature")</f>
        <v>Termination by legislature</v>
      </c>
      <c r="AL819" t="s">
        <v>1478</v>
      </c>
      <c r="AN819" t="s">
        <v>1479</v>
      </c>
      <c r="AO819">
        <v>0</v>
      </c>
    </row>
    <row r="820" spans="1:48" x14ac:dyDescent="0.35">
      <c r="A820" t="s">
        <v>1474</v>
      </c>
      <c r="B820" t="s">
        <v>1475</v>
      </c>
      <c r="C820" s="1">
        <v>44244</v>
      </c>
      <c r="D820" s="1">
        <v>44264</v>
      </c>
      <c r="E820">
        <v>1</v>
      </c>
      <c r="F820" t="s">
        <v>1475</v>
      </c>
      <c r="H820" t="s">
        <v>1480</v>
      </c>
      <c r="I820" t="str">
        <f>("SB 22")</f>
        <v>SB 22</v>
      </c>
      <c r="J820" t="s">
        <v>1475</v>
      </c>
      <c r="L820" t="s">
        <v>1480</v>
      </c>
      <c r="M820" s="1">
        <v>44222</v>
      </c>
      <c r="N820" t="s">
        <v>1475</v>
      </c>
      <c r="P820" t="s">
        <v>1480</v>
      </c>
      <c r="Q820" t="str">
        <f>("Passed First Chamber")</f>
        <v>Passed First Chamber</v>
      </c>
      <c r="R820" t="s">
        <v>1475</v>
      </c>
      <c r="T820" t="s">
        <v>1480</v>
      </c>
      <c r="U820" s="1">
        <v>44251</v>
      </c>
      <c r="V820" t="s">
        <v>1475</v>
      </c>
      <c r="X820" t="s">
        <v>1480</v>
      </c>
      <c r="Y820">
        <v>1</v>
      </c>
      <c r="Z820" t="s">
        <v>1475</v>
      </c>
      <c r="AB820" t="s">
        <v>1480</v>
      </c>
      <c r="AC820" t="str">
        <f>("Duration of emergency order is limited, Termination by legislature, Termination by another entity")</f>
        <v>Duration of emergency order is limited, Termination by legislature, Termination by another entity</v>
      </c>
      <c r="AD820" t="s">
        <v>1475</v>
      </c>
      <c r="AF820" t="s">
        <v>1480</v>
      </c>
      <c r="AG820">
        <v>1</v>
      </c>
      <c r="AH820" t="s">
        <v>1475</v>
      </c>
      <c r="AJ820" t="s">
        <v>1480</v>
      </c>
      <c r="AK820" t="str">
        <f>("Issuance of emergency order is restricted, Termination by legislature")</f>
        <v>Issuance of emergency order is restricted, Termination by legislature</v>
      </c>
      <c r="AL820" t="s">
        <v>1475</v>
      </c>
      <c r="AN820" t="s">
        <v>1480</v>
      </c>
      <c r="AO820">
        <v>0</v>
      </c>
    </row>
    <row r="821" spans="1:48" x14ac:dyDescent="0.35">
      <c r="A821" t="s">
        <v>1474</v>
      </c>
      <c r="B821" t="s">
        <v>1475</v>
      </c>
      <c r="C821" s="1">
        <v>44265</v>
      </c>
      <c r="D821" s="1">
        <v>44369</v>
      </c>
      <c r="E821">
        <v>1</v>
      </c>
      <c r="F821" t="s">
        <v>1475</v>
      </c>
      <c r="H821" t="s">
        <v>1481</v>
      </c>
      <c r="I821" t="str">
        <f>("SB 22")</f>
        <v>SB 22</v>
      </c>
      <c r="J821" t="s">
        <v>1475</v>
      </c>
      <c r="L821" t="s">
        <v>1481</v>
      </c>
      <c r="M821" s="1">
        <v>44222</v>
      </c>
      <c r="N821" t="s">
        <v>1475</v>
      </c>
      <c r="P821" t="s">
        <v>1481</v>
      </c>
      <c r="Q821" t="str">
        <f>("Passed Second Chamber")</f>
        <v>Passed Second Chamber</v>
      </c>
      <c r="R821" t="s">
        <v>1475</v>
      </c>
      <c r="T821" t="s">
        <v>1481</v>
      </c>
      <c r="U821" s="1">
        <v>44279</v>
      </c>
      <c r="V821" t="s">
        <v>1475</v>
      </c>
      <c r="X821" t="s">
        <v>1481</v>
      </c>
      <c r="Y821">
        <v>1</v>
      </c>
      <c r="Z821" t="s">
        <v>1475</v>
      </c>
      <c r="AB821" t="s">
        <v>1481</v>
      </c>
      <c r="AC821" t="str">
        <f>("Duration of emergency order is limited, Termination by legislature, Termination by another entity")</f>
        <v>Duration of emergency order is limited, Termination by legislature, Termination by another entity</v>
      </c>
      <c r="AD821" t="s">
        <v>1475</v>
      </c>
      <c r="AF821" t="s">
        <v>1481</v>
      </c>
      <c r="AG821">
        <v>1</v>
      </c>
      <c r="AH821" t="s">
        <v>1475</v>
      </c>
      <c r="AJ821" t="s">
        <v>1481</v>
      </c>
      <c r="AK821" t="str">
        <f>("Issuance of emergency order is restricted, Termination by legislature")</f>
        <v>Issuance of emergency order is restricted, Termination by legislature</v>
      </c>
      <c r="AL821" t="s">
        <v>1475</v>
      </c>
      <c r="AN821" t="s">
        <v>1481</v>
      </c>
      <c r="AO821">
        <v>1</v>
      </c>
      <c r="AP821" t="s">
        <v>1475</v>
      </c>
      <c r="AR821" t="s">
        <v>1481</v>
      </c>
      <c r="AS821" t="str">
        <f>("Scope of emergency order is restricted")</f>
        <v>Scope of emergency order is restricted</v>
      </c>
      <c r="AT821" t="s">
        <v>1475</v>
      </c>
      <c r="AV821" t="s">
        <v>1481</v>
      </c>
    </row>
    <row r="822" spans="1:48" x14ac:dyDescent="0.35">
      <c r="A822" t="s">
        <v>1474</v>
      </c>
      <c r="B822" t="s">
        <v>1482</v>
      </c>
      <c r="C822" s="1">
        <v>44271</v>
      </c>
      <c r="D822" s="1">
        <v>44321</v>
      </c>
      <c r="E822">
        <v>1</v>
      </c>
      <c r="F822" t="s">
        <v>1482</v>
      </c>
      <c r="H822" t="s">
        <v>1483</v>
      </c>
      <c r="I822" t="str">
        <f>("HB 215")</f>
        <v>HB 215</v>
      </c>
      <c r="J822" t="s">
        <v>1482</v>
      </c>
      <c r="L822" t="s">
        <v>1483</v>
      </c>
      <c r="M822" s="1">
        <v>44271</v>
      </c>
      <c r="N822" t="s">
        <v>1482</v>
      </c>
      <c r="P822" t="s">
        <v>1483</v>
      </c>
      <c r="Q822" t="str">
        <f>("Introduced")</f>
        <v>Introduced</v>
      </c>
      <c r="R822" t="s">
        <v>1482</v>
      </c>
      <c r="T822" t="s">
        <v>1483</v>
      </c>
      <c r="U822" s="1">
        <v>44321</v>
      </c>
      <c r="V822" t="s">
        <v>1482</v>
      </c>
      <c r="X822" t="s">
        <v>1483</v>
      </c>
      <c r="Y822">
        <v>1</v>
      </c>
      <c r="Z822" t="s">
        <v>1482</v>
      </c>
      <c r="AB822" t="s">
        <v>1483</v>
      </c>
      <c r="AC822" t="str">
        <f>("Scope of emergency order is restricted")</f>
        <v>Scope of emergency order is restricted</v>
      </c>
      <c r="AD822" t="s">
        <v>1482</v>
      </c>
      <c r="AF822" t="s">
        <v>1483</v>
      </c>
      <c r="AG822">
        <v>1</v>
      </c>
      <c r="AH822" t="s">
        <v>1482</v>
      </c>
      <c r="AJ822" t="s">
        <v>1483</v>
      </c>
      <c r="AK822" t="str">
        <f>("Scope of emergency order is restricted")</f>
        <v>Scope of emergency order is restricted</v>
      </c>
      <c r="AL822" t="s">
        <v>1482</v>
      </c>
      <c r="AN822" t="s">
        <v>1483</v>
      </c>
      <c r="AO822">
        <v>1</v>
      </c>
      <c r="AP822" t="s">
        <v>1482</v>
      </c>
      <c r="AR822" t="s">
        <v>1483</v>
      </c>
      <c r="AS822" t="str">
        <f>("Scope of emergency order is restricted")</f>
        <v>Scope of emergency order is restricted</v>
      </c>
      <c r="AT822" t="s">
        <v>1482</v>
      </c>
      <c r="AV822" t="s">
        <v>1483</v>
      </c>
    </row>
    <row r="823" spans="1:48" x14ac:dyDescent="0.35">
      <c r="A823" t="s">
        <v>1474</v>
      </c>
      <c r="B823" t="s">
        <v>1484</v>
      </c>
      <c r="C823" s="1">
        <v>44308</v>
      </c>
      <c r="D823" s="1">
        <v>44701</v>
      </c>
      <c r="E823">
        <v>1</v>
      </c>
      <c r="F823" t="s">
        <v>1484</v>
      </c>
      <c r="H823" t="s">
        <v>1485</v>
      </c>
      <c r="I823" t="str">
        <f>("HB 267")</f>
        <v>HB 267</v>
      </c>
      <c r="J823" t="s">
        <v>1484</v>
      </c>
      <c r="L823" t="s">
        <v>1485</v>
      </c>
      <c r="M823" s="1">
        <v>44308</v>
      </c>
      <c r="N823" t="s">
        <v>1484</v>
      </c>
      <c r="P823" t="s">
        <v>1485</v>
      </c>
      <c r="Q823" t="str">
        <f>("Introduced")</f>
        <v>Introduced</v>
      </c>
      <c r="R823" t="s">
        <v>1484</v>
      </c>
      <c r="T823" t="s">
        <v>1485</v>
      </c>
      <c r="U823" s="1">
        <v>44320</v>
      </c>
      <c r="V823" t="s">
        <v>1484</v>
      </c>
      <c r="X823" t="s">
        <v>1485</v>
      </c>
      <c r="Y823">
        <v>1</v>
      </c>
      <c r="Z823" t="s">
        <v>1484</v>
      </c>
      <c r="AB823" t="s">
        <v>1485</v>
      </c>
      <c r="AC823" t="str">
        <f>("Duration of emergency order is limited")</f>
        <v>Duration of emergency order is limited</v>
      </c>
      <c r="AD823" t="s">
        <v>1484</v>
      </c>
      <c r="AF823" t="s">
        <v>1485</v>
      </c>
      <c r="AG823">
        <v>1</v>
      </c>
      <c r="AH823" t="s">
        <v>1484</v>
      </c>
      <c r="AJ823" t="s">
        <v>1485</v>
      </c>
      <c r="AK823" t="str">
        <f>("Duration of emergency order is limited")</f>
        <v>Duration of emergency order is limited</v>
      </c>
      <c r="AL823" t="s">
        <v>1484</v>
      </c>
      <c r="AN823" t="s">
        <v>1485</v>
      </c>
      <c r="AO823">
        <v>0</v>
      </c>
    </row>
    <row r="824" spans="1:48" x14ac:dyDescent="0.35">
      <c r="A824" t="s">
        <v>1474</v>
      </c>
      <c r="B824" t="s">
        <v>1486</v>
      </c>
      <c r="C824" s="1">
        <v>44308</v>
      </c>
      <c r="D824" s="1">
        <v>44701</v>
      </c>
      <c r="E824">
        <v>1</v>
      </c>
      <c r="F824" t="s">
        <v>1486</v>
      </c>
      <c r="H824" t="s">
        <v>1487</v>
      </c>
      <c r="I824" t="str">
        <f>("HB 269")</f>
        <v>HB 269</v>
      </c>
      <c r="J824" t="s">
        <v>1486</v>
      </c>
      <c r="L824" t="s">
        <v>1487</v>
      </c>
      <c r="M824" s="1">
        <v>44308</v>
      </c>
      <c r="N824" t="s">
        <v>1486</v>
      </c>
      <c r="P824" t="s">
        <v>1487</v>
      </c>
      <c r="Q824" t="str">
        <f>("Introduced")</f>
        <v>Introduced</v>
      </c>
      <c r="R824" t="s">
        <v>1486</v>
      </c>
      <c r="T824" t="s">
        <v>1487</v>
      </c>
      <c r="U824" s="1">
        <v>44320</v>
      </c>
      <c r="V824" t="s">
        <v>1486</v>
      </c>
      <c r="X824" t="s">
        <v>1487</v>
      </c>
      <c r="Y824">
        <v>1</v>
      </c>
      <c r="Z824" t="s">
        <v>1486</v>
      </c>
      <c r="AB824" t="s">
        <v>1487</v>
      </c>
      <c r="AC824" t="str">
        <f>("Duration of emergency order is limited, Termination by legislature")</f>
        <v>Duration of emergency order is limited, Termination by legislature</v>
      </c>
      <c r="AD824" t="s">
        <v>1486</v>
      </c>
      <c r="AF824" t="s">
        <v>1487</v>
      </c>
      <c r="AG824">
        <v>1</v>
      </c>
      <c r="AH824" t="s">
        <v>1486</v>
      </c>
      <c r="AJ824" t="s">
        <v>1487</v>
      </c>
      <c r="AK824" t="str">
        <f>("Duration of emergency order is limited, Termination by legislature")</f>
        <v>Duration of emergency order is limited, Termination by legislature</v>
      </c>
      <c r="AL824" t="s">
        <v>1486</v>
      </c>
      <c r="AN824" t="s">
        <v>1487</v>
      </c>
      <c r="AO824">
        <v>0</v>
      </c>
    </row>
    <row r="825" spans="1:48" x14ac:dyDescent="0.35">
      <c r="A825" t="s">
        <v>1474</v>
      </c>
      <c r="B825" t="s">
        <v>1488</v>
      </c>
      <c r="C825" s="1">
        <v>44313</v>
      </c>
      <c r="D825" s="1">
        <v>44701</v>
      </c>
      <c r="E825">
        <v>1</v>
      </c>
      <c r="F825" t="s">
        <v>1488</v>
      </c>
      <c r="H825" t="s">
        <v>1489</v>
      </c>
      <c r="I825" t="str">
        <f>("SB 169")</f>
        <v>SB 169</v>
      </c>
      <c r="J825" t="s">
        <v>1488</v>
      </c>
      <c r="L825" t="s">
        <v>1489</v>
      </c>
      <c r="M825" s="1">
        <v>44313</v>
      </c>
      <c r="N825" t="s">
        <v>1488</v>
      </c>
      <c r="P825" t="s">
        <v>1489</v>
      </c>
      <c r="Q825" t="str">
        <f>("Introduced")</f>
        <v>Introduced</v>
      </c>
      <c r="R825" t="s">
        <v>1488</v>
      </c>
      <c r="T825" t="s">
        <v>1489</v>
      </c>
      <c r="U825" s="1">
        <v>44314</v>
      </c>
      <c r="V825" t="s">
        <v>1488</v>
      </c>
      <c r="X825" t="s">
        <v>1489</v>
      </c>
      <c r="Y825">
        <v>1</v>
      </c>
      <c r="Z825" t="s">
        <v>1488</v>
      </c>
      <c r="AB825" t="s">
        <v>1489</v>
      </c>
      <c r="AC825" t="str">
        <f>("Scope of emergency order is restricted")</f>
        <v>Scope of emergency order is restricted</v>
      </c>
      <c r="AD825" t="s">
        <v>1488</v>
      </c>
      <c r="AF825" t="s">
        <v>1489</v>
      </c>
      <c r="AG825">
        <v>1</v>
      </c>
      <c r="AH825" t="s">
        <v>1488</v>
      </c>
      <c r="AJ825" t="s">
        <v>1489</v>
      </c>
      <c r="AK825" t="str">
        <f>("Scope of emergency order is restricted")</f>
        <v>Scope of emergency order is restricted</v>
      </c>
      <c r="AL825" t="s">
        <v>1488</v>
      </c>
      <c r="AN825" t="s">
        <v>1489</v>
      </c>
      <c r="AO825">
        <v>1</v>
      </c>
      <c r="AP825" t="s">
        <v>1488</v>
      </c>
      <c r="AR825" t="s">
        <v>1489</v>
      </c>
      <c r="AS825" t="str">
        <f t="shared" ref="AS825:AS833" si="60">("Scope of emergency order is restricted")</f>
        <v>Scope of emergency order is restricted</v>
      </c>
      <c r="AT825" t="s">
        <v>1488</v>
      </c>
      <c r="AV825" t="s">
        <v>1489</v>
      </c>
    </row>
    <row r="826" spans="1:48" x14ac:dyDescent="0.35">
      <c r="A826" t="s">
        <v>1474</v>
      </c>
      <c r="B826" t="s">
        <v>1482</v>
      </c>
      <c r="C826" s="1">
        <v>44322</v>
      </c>
      <c r="D826" s="1">
        <v>44515</v>
      </c>
      <c r="E826">
        <v>1</v>
      </c>
      <c r="F826" t="s">
        <v>1482</v>
      </c>
      <c r="H826" t="s">
        <v>1490</v>
      </c>
      <c r="I826" t="str">
        <f>("HB 215")</f>
        <v>HB 215</v>
      </c>
      <c r="J826" t="s">
        <v>1482</v>
      </c>
      <c r="L826" t="s">
        <v>1490</v>
      </c>
      <c r="M826" s="1">
        <v>44271</v>
      </c>
      <c r="N826" t="s">
        <v>1482</v>
      </c>
      <c r="P826" t="s">
        <v>1490</v>
      </c>
      <c r="Q826" t="str">
        <f>("Passed First Chamber")</f>
        <v>Passed First Chamber</v>
      </c>
      <c r="R826" t="s">
        <v>1482</v>
      </c>
      <c r="T826" t="s">
        <v>1490</v>
      </c>
      <c r="U826" s="1">
        <v>44510</v>
      </c>
      <c r="V826" t="s">
        <v>1482</v>
      </c>
      <c r="X826" t="s">
        <v>1490</v>
      </c>
      <c r="Y826">
        <v>1</v>
      </c>
      <c r="Z826" t="s">
        <v>1482</v>
      </c>
      <c r="AB826" t="s">
        <v>1490</v>
      </c>
      <c r="AC826" t="str">
        <f>("Scope of emergency order is restricted")</f>
        <v>Scope of emergency order is restricted</v>
      </c>
      <c r="AD826" t="s">
        <v>1482</v>
      </c>
      <c r="AF826" t="s">
        <v>1490</v>
      </c>
      <c r="AG826">
        <v>1</v>
      </c>
      <c r="AH826" t="s">
        <v>1482</v>
      </c>
      <c r="AJ826" t="s">
        <v>1490</v>
      </c>
      <c r="AK826" t="str">
        <f>("Scope of emergency order is restricted")</f>
        <v>Scope of emergency order is restricted</v>
      </c>
      <c r="AL826" t="s">
        <v>1482</v>
      </c>
      <c r="AN826" t="s">
        <v>1490</v>
      </c>
      <c r="AO826">
        <v>1</v>
      </c>
      <c r="AP826" t="s">
        <v>1482</v>
      </c>
      <c r="AR826" t="s">
        <v>1490</v>
      </c>
      <c r="AS826" t="str">
        <f t="shared" si="60"/>
        <v>Scope of emergency order is restricted</v>
      </c>
      <c r="AT826" t="s">
        <v>1482</v>
      </c>
      <c r="AV826" t="s">
        <v>1490</v>
      </c>
    </row>
    <row r="827" spans="1:48" x14ac:dyDescent="0.35">
      <c r="A827" t="s">
        <v>1474</v>
      </c>
      <c r="B827" t="s">
        <v>1491</v>
      </c>
      <c r="C827" s="1">
        <v>44362</v>
      </c>
      <c r="D827" s="1">
        <v>44701</v>
      </c>
      <c r="E827">
        <v>1</v>
      </c>
      <c r="F827" t="s">
        <v>1491</v>
      </c>
      <c r="H827" t="s">
        <v>1492</v>
      </c>
      <c r="I827" t="str">
        <f>("HB 350")</f>
        <v>HB 350</v>
      </c>
      <c r="J827" t="s">
        <v>1491</v>
      </c>
      <c r="L827" t="s">
        <v>1492</v>
      </c>
      <c r="M827" s="1">
        <v>44362</v>
      </c>
      <c r="N827" t="s">
        <v>1491</v>
      </c>
      <c r="P827" t="s">
        <v>1492</v>
      </c>
      <c r="Q827" t="str">
        <f>("Introduced")</f>
        <v>Introduced</v>
      </c>
      <c r="R827" t="s">
        <v>1491</v>
      </c>
      <c r="T827" t="s">
        <v>1492</v>
      </c>
      <c r="U827" s="1">
        <v>44363</v>
      </c>
      <c r="V827" t="s">
        <v>1491</v>
      </c>
      <c r="X827" t="s">
        <v>1492</v>
      </c>
      <c r="Y827">
        <v>1</v>
      </c>
      <c r="Z827" t="s">
        <v>1491</v>
      </c>
      <c r="AB827" t="s">
        <v>1492</v>
      </c>
      <c r="AC827" t="str">
        <f>("Scope of emergency order is restricted")</f>
        <v>Scope of emergency order is restricted</v>
      </c>
      <c r="AD827" t="s">
        <v>1491</v>
      </c>
      <c r="AF827" t="s">
        <v>1492</v>
      </c>
      <c r="AG827">
        <v>1</v>
      </c>
      <c r="AH827" t="s">
        <v>1491</v>
      </c>
      <c r="AJ827" t="s">
        <v>1492</v>
      </c>
      <c r="AK827" t="str">
        <f>("Scope of emergency order is restricted")</f>
        <v>Scope of emergency order is restricted</v>
      </c>
      <c r="AL827" t="s">
        <v>1491</v>
      </c>
      <c r="AN827" t="s">
        <v>1492</v>
      </c>
      <c r="AO827">
        <v>1</v>
      </c>
      <c r="AP827" t="s">
        <v>1491</v>
      </c>
      <c r="AR827" t="s">
        <v>1492</v>
      </c>
      <c r="AS827" t="str">
        <f t="shared" si="60"/>
        <v>Scope of emergency order is restricted</v>
      </c>
      <c r="AT827" t="s">
        <v>1491</v>
      </c>
      <c r="AV827" t="s">
        <v>1492</v>
      </c>
    </row>
    <row r="828" spans="1:48" x14ac:dyDescent="0.35">
      <c r="A828" t="s">
        <v>1474</v>
      </c>
      <c r="B828" t="s">
        <v>1475</v>
      </c>
      <c r="C828" s="1">
        <v>44370</v>
      </c>
      <c r="D828" s="1">
        <v>44701</v>
      </c>
      <c r="E828">
        <v>1</v>
      </c>
      <c r="F828" t="s">
        <v>1475</v>
      </c>
      <c r="H828" t="s">
        <v>1493</v>
      </c>
      <c r="I828" t="str">
        <f>("SB 22")</f>
        <v>SB 22</v>
      </c>
      <c r="J828" t="s">
        <v>1475</v>
      </c>
      <c r="L828" t="s">
        <v>1493</v>
      </c>
      <c r="M828" s="1">
        <v>44370</v>
      </c>
      <c r="N828" t="s">
        <v>1475</v>
      </c>
      <c r="P828" t="s">
        <v>1493</v>
      </c>
      <c r="Q828" t="str">
        <f>("Enacted")</f>
        <v>Enacted</v>
      </c>
      <c r="R828" t="s">
        <v>1475</v>
      </c>
      <c r="T828" t="s">
        <v>1493</v>
      </c>
      <c r="U828" s="1">
        <v>44370</v>
      </c>
      <c r="V828" t="s">
        <v>1475</v>
      </c>
      <c r="X828" t="s">
        <v>1493</v>
      </c>
      <c r="Y828">
        <v>1</v>
      </c>
      <c r="Z828" t="s">
        <v>1475</v>
      </c>
      <c r="AB828" t="s">
        <v>1493</v>
      </c>
      <c r="AC828" t="str">
        <f>("Duration of emergency order is limited, Termination by legislature, Termination by another entity")</f>
        <v>Duration of emergency order is limited, Termination by legislature, Termination by another entity</v>
      </c>
      <c r="AD828" t="s">
        <v>1475</v>
      </c>
      <c r="AF828" t="s">
        <v>1493</v>
      </c>
      <c r="AG828">
        <v>1</v>
      </c>
      <c r="AH828" t="s">
        <v>1475</v>
      </c>
      <c r="AJ828" t="s">
        <v>1493</v>
      </c>
      <c r="AK828" t="str">
        <f>("Issuance of emergency order is restricted, Termination by legislature")</f>
        <v>Issuance of emergency order is restricted, Termination by legislature</v>
      </c>
      <c r="AL828" t="s">
        <v>1475</v>
      </c>
      <c r="AN828" t="s">
        <v>1493</v>
      </c>
      <c r="AO828">
        <v>1</v>
      </c>
      <c r="AP828" t="s">
        <v>1475</v>
      </c>
      <c r="AR828" t="s">
        <v>1493</v>
      </c>
      <c r="AS828" t="str">
        <f t="shared" si="60"/>
        <v>Scope of emergency order is restricted</v>
      </c>
      <c r="AT828" t="s">
        <v>1475</v>
      </c>
      <c r="AV828" t="s">
        <v>1493</v>
      </c>
    </row>
    <row r="829" spans="1:48" x14ac:dyDescent="0.35">
      <c r="A829" t="s">
        <v>1474</v>
      </c>
      <c r="B829" t="s">
        <v>1494</v>
      </c>
      <c r="C829" s="1">
        <v>44432</v>
      </c>
      <c r="D829" s="1">
        <v>44701</v>
      </c>
      <c r="E829">
        <v>1</v>
      </c>
      <c r="F829" t="s">
        <v>1494</v>
      </c>
      <c r="H829" t="s">
        <v>1495</v>
      </c>
      <c r="I829" t="str">
        <f>("HB 400")</f>
        <v>HB 400</v>
      </c>
      <c r="J829" t="s">
        <v>1494</v>
      </c>
      <c r="L829" t="s">
        <v>1495</v>
      </c>
      <c r="M829" s="1">
        <v>44432</v>
      </c>
      <c r="N829" t="s">
        <v>1494</v>
      </c>
      <c r="P829" t="s">
        <v>1495</v>
      </c>
      <c r="Q829" t="str">
        <f>("Introduced")</f>
        <v>Introduced</v>
      </c>
      <c r="R829" t="s">
        <v>1494</v>
      </c>
      <c r="T829" t="s">
        <v>1495</v>
      </c>
      <c r="U829" s="1">
        <v>44432</v>
      </c>
      <c r="V829" t="s">
        <v>1494</v>
      </c>
      <c r="X829" t="s">
        <v>1495</v>
      </c>
      <c r="Y829">
        <v>0</v>
      </c>
      <c r="AG829">
        <v>1</v>
      </c>
      <c r="AH829" t="s">
        <v>1494</v>
      </c>
      <c r="AJ829" t="s">
        <v>1495</v>
      </c>
      <c r="AK829" t="str">
        <f>("Scope of emergency order is restricted")</f>
        <v>Scope of emergency order is restricted</v>
      </c>
      <c r="AL829" t="s">
        <v>1494</v>
      </c>
      <c r="AN829" t="s">
        <v>1495</v>
      </c>
      <c r="AO829">
        <v>1</v>
      </c>
      <c r="AP829" t="s">
        <v>1494</v>
      </c>
      <c r="AR829" t="s">
        <v>1495</v>
      </c>
      <c r="AS829" t="str">
        <f t="shared" si="60"/>
        <v>Scope of emergency order is restricted</v>
      </c>
      <c r="AT829" t="s">
        <v>1494</v>
      </c>
      <c r="AV829" t="s">
        <v>1495</v>
      </c>
    </row>
    <row r="830" spans="1:48" x14ac:dyDescent="0.35">
      <c r="A830" t="s">
        <v>1474</v>
      </c>
      <c r="B830" t="s">
        <v>1496</v>
      </c>
      <c r="C830" s="1">
        <v>44459</v>
      </c>
      <c r="D830" s="1">
        <v>44701</v>
      </c>
      <c r="E830">
        <v>1</v>
      </c>
      <c r="F830" t="s">
        <v>1496</v>
      </c>
      <c r="H830" t="s">
        <v>1497</v>
      </c>
      <c r="I830" t="str">
        <f>("HB 424")</f>
        <v>HB 424</v>
      </c>
      <c r="J830" t="s">
        <v>1496</v>
      </c>
      <c r="L830" t="s">
        <v>1497</v>
      </c>
      <c r="M830" s="1">
        <v>44459</v>
      </c>
      <c r="N830" t="s">
        <v>1496</v>
      </c>
      <c r="P830" t="s">
        <v>1497</v>
      </c>
      <c r="Q830" t="str">
        <f>("Introduced")</f>
        <v>Introduced</v>
      </c>
      <c r="R830" t="s">
        <v>1496</v>
      </c>
      <c r="T830" t="s">
        <v>1497</v>
      </c>
      <c r="U830" s="1">
        <v>44459</v>
      </c>
      <c r="V830" t="s">
        <v>1496</v>
      </c>
      <c r="X830" t="s">
        <v>1497</v>
      </c>
      <c r="Y830">
        <v>0</v>
      </c>
      <c r="AG830">
        <v>1</v>
      </c>
      <c r="AH830" t="s">
        <v>1496</v>
      </c>
      <c r="AJ830" t="s">
        <v>1497</v>
      </c>
      <c r="AK830" t="str">
        <f>("Scope of emergency order is restricted")</f>
        <v>Scope of emergency order is restricted</v>
      </c>
      <c r="AL830" t="s">
        <v>1496</v>
      </c>
      <c r="AN830" t="s">
        <v>1497</v>
      </c>
      <c r="AO830">
        <v>1</v>
      </c>
      <c r="AP830" t="s">
        <v>1496</v>
      </c>
      <c r="AR830" t="s">
        <v>1497</v>
      </c>
      <c r="AS830" t="str">
        <f t="shared" si="60"/>
        <v>Scope of emergency order is restricted</v>
      </c>
      <c r="AT830" t="s">
        <v>1496</v>
      </c>
      <c r="AV830" t="s">
        <v>1497</v>
      </c>
    </row>
    <row r="831" spans="1:48" x14ac:dyDescent="0.35">
      <c r="A831" t="s">
        <v>1474</v>
      </c>
      <c r="B831" t="s">
        <v>1498</v>
      </c>
      <c r="C831" s="1">
        <v>44459</v>
      </c>
      <c r="D831" s="1">
        <v>44701</v>
      </c>
      <c r="E831">
        <v>1</v>
      </c>
      <c r="F831" t="s">
        <v>1498</v>
      </c>
      <c r="H831" t="s">
        <v>1499</v>
      </c>
      <c r="I831" t="str">
        <f>("HB 425")</f>
        <v>HB 425</v>
      </c>
      <c r="J831" t="s">
        <v>1498</v>
      </c>
      <c r="L831" t="s">
        <v>1499</v>
      </c>
      <c r="M831" s="1">
        <v>44459</v>
      </c>
      <c r="N831" t="s">
        <v>1498</v>
      </c>
      <c r="P831" t="s">
        <v>1499</v>
      </c>
      <c r="Q831" t="str">
        <f>("Introduced")</f>
        <v>Introduced</v>
      </c>
      <c r="R831" t="s">
        <v>1498</v>
      </c>
      <c r="T831" t="s">
        <v>1499</v>
      </c>
      <c r="U831" s="1">
        <v>44459</v>
      </c>
      <c r="V831" t="s">
        <v>1498</v>
      </c>
      <c r="X831" t="s">
        <v>1499</v>
      </c>
      <c r="Y831">
        <v>0</v>
      </c>
      <c r="AG831">
        <v>1</v>
      </c>
      <c r="AH831" t="s">
        <v>1498</v>
      </c>
      <c r="AJ831" t="s">
        <v>1499</v>
      </c>
      <c r="AK831" t="str">
        <f>("Scope of emergency order is restricted")</f>
        <v>Scope of emergency order is restricted</v>
      </c>
      <c r="AL831" t="s">
        <v>1498</v>
      </c>
      <c r="AN831" t="s">
        <v>1499</v>
      </c>
      <c r="AO831">
        <v>1</v>
      </c>
      <c r="AP831" t="s">
        <v>1498</v>
      </c>
      <c r="AR831" t="s">
        <v>1499</v>
      </c>
      <c r="AS831" t="str">
        <f t="shared" si="60"/>
        <v>Scope of emergency order is restricted</v>
      </c>
      <c r="AT831" t="s">
        <v>1498</v>
      </c>
      <c r="AV831" t="s">
        <v>1499</v>
      </c>
    </row>
    <row r="832" spans="1:48" x14ac:dyDescent="0.35">
      <c r="A832" t="s">
        <v>1474</v>
      </c>
      <c r="B832" t="s">
        <v>1482</v>
      </c>
      <c r="C832" s="1">
        <v>44516</v>
      </c>
      <c r="D832" s="1">
        <v>44621</v>
      </c>
      <c r="E832">
        <v>1</v>
      </c>
      <c r="F832" t="s">
        <v>1482</v>
      </c>
      <c r="H832" t="s">
        <v>1500</v>
      </c>
      <c r="I832" t="str">
        <f>("HB 215")</f>
        <v>HB 215</v>
      </c>
      <c r="J832" t="s">
        <v>1482</v>
      </c>
      <c r="L832" t="s">
        <v>1500</v>
      </c>
      <c r="M832" s="1">
        <v>44271</v>
      </c>
      <c r="N832" t="s">
        <v>1482</v>
      </c>
      <c r="P832" t="s">
        <v>1500</v>
      </c>
      <c r="Q832" t="str">
        <f>("Passed Second Chamber")</f>
        <v>Passed Second Chamber</v>
      </c>
      <c r="R832" t="s">
        <v>1482</v>
      </c>
      <c r="T832" t="s">
        <v>1500</v>
      </c>
      <c r="U832" s="1">
        <v>44516</v>
      </c>
      <c r="V832" t="s">
        <v>1482</v>
      </c>
      <c r="X832" t="s">
        <v>1500</v>
      </c>
      <c r="Y832">
        <v>1</v>
      </c>
      <c r="Z832" t="s">
        <v>1482</v>
      </c>
      <c r="AB832" t="s">
        <v>1500</v>
      </c>
      <c r="AC832" t="str">
        <f>("Scope of emergency order is restricted")</f>
        <v>Scope of emergency order is restricted</v>
      </c>
      <c r="AD832" t="s">
        <v>1482</v>
      </c>
      <c r="AF832" t="s">
        <v>1500</v>
      </c>
      <c r="AG832">
        <v>1</v>
      </c>
      <c r="AH832" t="s">
        <v>1482</v>
      </c>
      <c r="AJ832" t="s">
        <v>1500</v>
      </c>
      <c r="AK832" t="str">
        <f>("Scope of emergency order is restricted")</f>
        <v>Scope of emergency order is restricted</v>
      </c>
      <c r="AL832" t="s">
        <v>1482</v>
      </c>
      <c r="AN832" t="s">
        <v>1500</v>
      </c>
      <c r="AO832">
        <v>1</v>
      </c>
      <c r="AP832" t="s">
        <v>1482</v>
      </c>
      <c r="AR832" t="s">
        <v>1500</v>
      </c>
      <c r="AS832" t="str">
        <f t="shared" si="60"/>
        <v>Scope of emergency order is restricted</v>
      </c>
      <c r="AT832" t="s">
        <v>1482</v>
      </c>
      <c r="AV832" t="s">
        <v>1500</v>
      </c>
    </row>
    <row r="833" spans="1:48" x14ac:dyDescent="0.35">
      <c r="A833" t="s">
        <v>1474</v>
      </c>
      <c r="B833" t="s">
        <v>1482</v>
      </c>
      <c r="C833" s="1">
        <v>44622</v>
      </c>
      <c r="D833" s="1">
        <v>44701</v>
      </c>
      <c r="E833">
        <v>1</v>
      </c>
      <c r="F833" t="s">
        <v>1482</v>
      </c>
      <c r="H833" t="s">
        <v>1501</v>
      </c>
      <c r="I833" t="str">
        <f>("HB 215")</f>
        <v>HB 215</v>
      </c>
      <c r="J833" t="s">
        <v>1482</v>
      </c>
      <c r="L833" t="s">
        <v>1501</v>
      </c>
      <c r="M833" s="1">
        <v>44271</v>
      </c>
      <c r="N833" t="s">
        <v>1482</v>
      </c>
      <c r="P833" t="s">
        <v>1501</v>
      </c>
      <c r="Q833" t="str">
        <f>("Enacted")</f>
        <v>Enacted</v>
      </c>
      <c r="R833" t="s">
        <v>1482</v>
      </c>
      <c r="T833" t="s">
        <v>1501</v>
      </c>
      <c r="U833" s="1">
        <v>44622</v>
      </c>
      <c r="V833" t="s">
        <v>1482</v>
      </c>
      <c r="X833" t="s">
        <v>1501</v>
      </c>
      <c r="Y833">
        <v>1</v>
      </c>
      <c r="Z833" t="s">
        <v>1482</v>
      </c>
      <c r="AB833" t="s">
        <v>1501</v>
      </c>
      <c r="AC833" t="str">
        <f>("Scope of emergency order is restricted")</f>
        <v>Scope of emergency order is restricted</v>
      </c>
      <c r="AD833" t="s">
        <v>1482</v>
      </c>
      <c r="AF833" t="s">
        <v>1501</v>
      </c>
      <c r="AG833">
        <v>1</v>
      </c>
      <c r="AH833" t="s">
        <v>1482</v>
      </c>
      <c r="AJ833" t="s">
        <v>1501</v>
      </c>
      <c r="AK833" t="str">
        <f>("Scope of emergency order is restricted")</f>
        <v>Scope of emergency order is restricted</v>
      </c>
      <c r="AL833" t="s">
        <v>1482</v>
      </c>
      <c r="AN833" t="s">
        <v>1501</v>
      </c>
      <c r="AO833">
        <v>1</v>
      </c>
      <c r="AP833" t="s">
        <v>1482</v>
      </c>
      <c r="AR833" t="s">
        <v>1501</v>
      </c>
      <c r="AS833" t="str">
        <f t="shared" si="60"/>
        <v>Scope of emergency order is restricted</v>
      </c>
      <c r="AT833" t="s">
        <v>1482</v>
      </c>
      <c r="AV833" t="s">
        <v>1501</v>
      </c>
    </row>
    <row r="834" spans="1:48" x14ac:dyDescent="0.35">
      <c r="A834" t="s">
        <v>1502</v>
      </c>
      <c r="B834" t="s">
        <v>48</v>
      </c>
      <c r="C834" s="1">
        <v>44197</v>
      </c>
      <c r="D834" s="1">
        <v>44227</v>
      </c>
      <c r="E834">
        <v>0</v>
      </c>
      <c r="I834" t="str">
        <f>("")</f>
        <v/>
      </c>
    </row>
    <row r="835" spans="1:48" x14ac:dyDescent="0.35">
      <c r="A835" t="s">
        <v>1502</v>
      </c>
      <c r="B835" t="s">
        <v>1503</v>
      </c>
      <c r="C835" s="1">
        <v>44228</v>
      </c>
      <c r="D835" s="1">
        <v>44701</v>
      </c>
      <c r="E835">
        <v>1</v>
      </c>
      <c r="F835" t="s">
        <v>1503</v>
      </c>
      <c r="H835" t="s">
        <v>1504</v>
      </c>
      <c r="I835" t="str">
        <f>("Senate Bill 927")</f>
        <v>Senate Bill 927</v>
      </c>
      <c r="J835" t="s">
        <v>1503</v>
      </c>
      <c r="L835" t="s">
        <v>1504</v>
      </c>
      <c r="M835" s="1">
        <v>44228</v>
      </c>
      <c r="N835" t="s">
        <v>1503</v>
      </c>
      <c r="P835" t="s">
        <v>1504</v>
      </c>
      <c r="Q835" t="str">
        <f t="shared" ref="Q835:Q842" si="61">("Introduced")</f>
        <v>Introduced</v>
      </c>
      <c r="R835" t="s">
        <v>1503</v>
      </c>
      <c r="T835" t="s">
        <v>1504</v>
      </c>
      <c r="U835" s="1">
        <v>44594</v>
      </c>
      <c r="V835" t="s">
        <v>1503</v>
      </c>
      <c r="X835" t="s">
        <v>1504</v>
      </c>
      <c r="Y835">
        <v>1</v>
      </c>
      <c r="Z835" t="s">
        <v>1503</v>
      </c>
      <c r="AB835" t="s">
        <v>1504</v>
      </c>
      <c r="AC835" t="str">
        <f>("Duration of emergency order is limited, Scope of emergency order is restricted, Termination by legislature, Termination by another entity")</f>
        <v>Duration of emergency order is limited, Scope of emergency order is restricted, Termination by legislature, Termination by another entity</v>
      </c>
      <c r="AD835" t="s">
        <v>1503</v>
      </c>
      <c r="AF835" t="s">
        <v>1504</v>
      </c>
      <c r="AG835">
        <v>0</v>
      </c>
      <c r="AO835">
        <v>0</v>
      </c>
    </row>
    <row r="836" spans="1:48" x14ac:dyDescent="0.35">
      <c r="A836" t="s">
        <v>1502</v>
      </c>
      <c r="B836" t="s">
        <v>1505</v>
      </c>
      <c r="C836" s="1">
        <v>44228</v>
      </c>
      <c r="D836" s="1">
        <v>44701</v>
      </c>
      <c r="E836">
        <v>1</v>
      </c>
      <c r="F836" t="s">
        <v>1505</v>
      </c>
      <c r="H836" t="s">
        <v>1506</v>
      </c>
      <c r="I836" t="str">
        <f>("House Bill 2579")</f>
        <v>House Bill 2579</v>
      </c>
      <c r="J836" t="s">
        <v>1505</v>
      </c>
      <c r="L836" t="s">
        <v>1506</v>
      </c>
      <c r="M836" s="1">
        <v>44228</v>
      </c>
      <c r="N836" t="s">
        <v>1505</v>
      </c>
      <c r="P836" t="s">
        <v>1506</v>
      </c>
      <c r="Q836" t="str">
        <f t="shared" si="61"/>
        <v>Introduced</v>
      </c>
      <c r="R836" t="s">
        <v>1505</v>
      </c>
      <c r="T836" t="s">
        <v>1506</v>
      </c>
      <c r="U836" s="1">
        <v>44229</v>
      </c>
      <c r="V836" t="s">
        <v>1505</v>
      </c>
      <c r="X836" t="s">
        <v>1506</v>
      </c>
      <c r="Y836">
        <v>1</v>
      </c>
      <c r="Z836" t="s">
        <v>1505</v>
      </c>
      <c r="AB836" t="s">
        <v>1506</v>
      </c>
      <c r="AC836"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D836" t="s">
        <v>1505</v>
      </c>
      <c r="AF836" t="s">
        <v>1506</v>
      </c>
      <c r="AG836">
        <v>0</v>
      </c>
      <c r="AO836">
        <v>0</v>
      </c>
    </row>
    <row r="837" spans="1:48" x14ac:dyDescent="0.35">
      <c r="A837" t="s">
        <v>1502</v>
      </c>
      <c r="B837" t="s">
        <v>1507</v>
      </c>
      <c r="C837" s="1">
        <v>44228</v>
      </c>
      <c r="D837" s="1">
        <v>44701</v>
      </c>
      <c r="E837">
        <v>1</v>
      </c>
      <c r="F837" t="s">
        <v>1507</v>
      </c>
      <c r="H837" t="s">
        <v>1508</v>
      </c>
      <c r="I837" t="str">
        <f>("House Bill 1669")</f>
        <v>House Bill 1669</v>
      </c>
      <c r="J837" t="s">
        <v>1507</v>
      </c>
      <c r="L837" t="s">
        <v>1508</v>
      </c>
      <c r="M837" s="1">
        <v>44228</v>
      </c>
      <c r="N837" t="s">
        <v>1507</v>
      </c>
      <c r="P837" t="s">
        <v>1508</v>
      </c>
      <c r="Q837" t="str">
        <f t="shared" si="61"/>
        <v>Introduced</v>
      </c>
      <c r="R837" t="s">
        <v>1507</v>
      </c>
      <c r="T837" t="s">
        <v>1508</v>
      </c>
      <c r="U837" s="1">
        <v>44594</v>
      </c>
      <c r="V837" t="s">
        <v>1507</v>
      </c>
      <c r="X837" t="s">
        <v>1508</v>
      </c>
      <c r="Y837">
        <v>1</v>
      </c>
      <c r="Z837" t="s">
        <v>1507</v>
      </c>
      <c r="AB837" t="s">
        <v>1508</v>
      </c>
      <c r="AC837" t="str">
        <f>("Issuance of emergency order is restricted")</f>
        <v>Issuance of emergency order is restricted</v>
      </c>
      <c r="AD837" t="s">
        <v>1507</v>
      </c>
      <c r="AF837" t="s">
        <v>1508</v>
      </c>
      <c r="AG837">
        <v>0</v>
      </c>
      <c r="AO837">
        <v>0</v>
      </c>
    </row>
    <row r="838" spans="1:48" x14ac:dyDescent="0.35">
      <c r="A838" t="s">
        <v>1502</v>
      </c>
      <c r="B838" t="s">
        <v>1509</v>
      </c>
      <c r="C838" s="1">
        <v>44228</v>
      </c>
      <c r="D838" s="1">
        <v>44701</v>
      </c>
      <c r="E838">
        <v>1</v>
      </c>
      <c r="F838" t="s">
        <v>1509</v>
      </c>
      <c r="H838" t="s">
        <v>1510</v>
      </c>
      <c r="I838" t="str">
        <f>("House Bill 1670")</f>
        <v>House Bill 1670</v>
      </c>
      <c r="J838" t="s">
        <v>1509</v>
      </c>
      <c r="L838" t="s">
        <v>1510</v>
      </c>
      <c r="M838" s="1">
        <v>44228</v>
      </c>
      <c r="N838" t="s">
        <v>1509</v>
      </c>
      <c r="P838" t="s">
        <v>1510</v>
      </c>
      <c r="Q838" t="str">
        <f t="shared" si="61"/>
        <v>Introduced</v>
      </c>
      <c r="R838" t="s">
        <v>1509</v>
      </c>
      <c r="T838" t="s">
        <v>1510</v>
      </c>
      <c r="U838" s="1">
        <v>44229</v>
      </c>
      <c r="V838" t="s">
        <v>1509</v>
      </c>
      <c r="X838" t="s">
        <v>1510</v>
      </c>
      <c r="Y838">
        <v>1</v>
      </c>
      <c r="Z838" t="s">
        <v>1509</v>
      </c>
      <c r="AB838" t="s">
        <v>1510</v>
      </c>
      <c r="AC838" t="str">
        <f>("Duration of emergency order is limited")</f>
        <v>Duration of emergency order is limited</v>
      </c>
      <c r="AD838" t="s">
        <v>1509</v>
      </c>
      <c r="AF838" t="s">
        <v>1510</v>
      </c>
      <c r="AG838">
        <v>0</v>
      </c>
      <c r="AO838">
        <v>0</v>
      </c>
    </row>
    <row r="839" spans="1:48" x14ac:dyDescent="0.35">
      <c r="A839" t="s">
        <v>1502</v>
      </c>
      <c r="B839" t="s">
        <v>1511</v>
      </c>
      <c r="C839" s="1">
        <v>44228</v>
      </c>
      <c r="D839" s="1">
        <v>44701</v>
      </c>
      <c r="E839">
        <v>1</v>
      </c>
      <c r="F839" t="s">
        <v>1511</v>
      </c>
      <c r="H839" t="s">
        <v>1512</v>
      </c>
      <c r="I839" t="str">
        <f>("House Bill 2218")</f>
        <v>House Bill 2218</v>
      </c>
      <c r="J839" t="s">
        <v>1511</v>
      </c>
      <c r="L839" t="s">
        <v>1512</v>
      </c>
      <c r="M839" s="1">
        <v>44228</v>
      </c>
      <c r="N839" t="s">
        <v>1511</v>
      </c>
      <c r="P839" t="s">
        <v>1512</v>
      </c>
      <c r="Q839" t="str">
        <f t="shared" si="61"/>
        <v>Introduced</v>
      </c>
      <c r="R839" t="s">
        <v>1511</v>
      </c>
      <c r="T839" t="s">
        <v>1512</v>
      </c>
      <c r="U839" s="1">
        <v>44251</v>
      </c>
      <c r="V839" t="s">
        <v>1511</v>
      </c>
      <c r="X839" t="s">
        <v>1512</v>
      </c>
      <c r="Y839">
        <v>1</v>
      </c>
      <c r="Z839" t="s">
        <v>1511</v>
      </c>
      <c r="AB839" t="s">
        <v>1512</v>
      </c>
      <c r="AC839" t="str">
        <f>("Scope of emergency order is restricted")</f>
        <v>Scope of emergency order is restricted</v>
      </c>
      <c r="AD839" t="s">
        <v>1511</v>
      </c>
      <c r="AF839" t="s">
        <v>1512</v>
      </c>
      <c r="AG839">
        <v>0</v>
      </c>
      <c r="AO839">
        <v>0</v>
      </c>
    </row>
    <row r="840" spans="1:48" x14ac:dyDescent="0.35">
      <c r="A840" t="s">
        <v>1502</v>
      </c>
      <c r="B840" t="s">
        <v>1513</v>
      </c>
      <c r="C840" s="1">
        <v>44228</v>
      </c>
      <c r="D840" s="1">
        <v>44265</v>
      </c>
      <c r="E840">
        <v>1</v>
      </c>
      <c r="F840" t="s">
        <v>1513</v>
      </c>
      <c r="H840" t="s">
        <v>1514</v>
      </c>
      <c r="I840" t="str">
        <f>("House Bill 2337")</f>
        <v>House Bill 2337</v>
      </c>
      <c r="J840" t="s">
        <v>1513</v>
      </c>
      <c r="L840" t="s">
        <v>1514</v>
      </c>
      <c r="M840" s="1">
        <v>44228</v>
      </c>
      <c r="N840" t="s">
        <v>1513</v>
      </c>
      <c r="P840" t="s">
        <v>1514</v>
      </c>
      <c r="Q840" t="str">
        <f t="shared" si="61"/>
        <v>Introduced</v>
      </c>
      <c r="R840" t="s">
        <v>1513</v>
      </c>
      <c r="T840" t="s">
        <v>1514</v>
      </c>
      <c r="U840" s="1">
        <v>44238</v>
      </c>
      <c r="V840" t="s">
        <v>1513</v>
      </c>
      <c r="X840" t="s">
        <v>1514</v>
      </c>
      <c r="Y840">
        <v>1</v>
      </c>
      <c r="Z840" t="s">
        <v>1513</v>
      </c>
      <c r="AB840" t="s">
        <v>1514</v>
      </c>
      <c r="AC840" t="str">
        <f>("Duration of emergency order is limited")</f>
        <v>Duration of emergency order is limited</v>
      </c>
      <c r="AD840" t="s">
        <v>1513</v>
      </c>
      <c r="AF840" t="s">
        <v>1514</v>
      </c>
      <c r="AG840">
        <v>0</v>
      </c>
      <c r="AO840">
        <v>0</v>
      </c>
    </row>
    <row r="841" spans="1:48" x14ac:dyDescent="0.35">
      <c r="A841" t="s">
        <v>1502</v>
      </c>
      <c r="B841" t="s">
        <v>86</v>
      </c>
      <c r="C841" s="1">
        <v>44228</v>
      </c>
      <c r="D841" s="1">
        <v>44701</v>
      </c>
      <c r="E841">
        <v>1</v>
      </c>
      <c r="F841" t="s">
        <v>86</v>
      </c>
      <c r="H841" t="s">
        <v>1515</v>
      </c>
      <c r="I841" t="str">
        <f>("Senate Bill 255")</f>
        <v>Senate Bill 255</v>
      </c>
      <c r="J841" t="s">
        <v>86</v>
      </c>
      <c r="L841" t="s">
        <v>1515</v>
      </c>
      <c r="M841" s="1">
        <v>44228</v>
      </c>
      <c r="N841" t="s">
        <v>86</v>
      </c>
      <c r="P841" t="s">
        <v>1515</v>
      </c>
      <c r="Q841" t="str">
        <f t="shared" si="61"/>
        <v>Introduced</v>
      </c>
      <c r="R841" t="s">
        <v>86</v>
      </c>
      <c r="T841" t="s">
        <v>1515</v>
      </c>
      <c r="U841" s="1">
        <v>44229</v>
      </c>
      <c r="V841" t="s">
        <v>86</v>
      </c>
      <c r="X841" t="s">
        <v>1515</v>
      </c>
      <c r="Y841">
        <v>1</v>
      </c>
      <c r="Z841" t="s">
        <v>86</v>
      </c>
      <c r="AB841" t="s">
        <v>1515</v>
      </c>
      <c r="AC841" t="str">
        <f>("Scope of emergency order is restricted")</f>
        <v>Scope of emergency order is restricted</v>
      </c>
      <c r="AD841" t="s">
        <v>86</v>
      </c>
      <c r="AF841" t="s">
        <v>1515</v>
      </c>
      <c r="AG841">
        <v>1</v>
      </c>
      <c r="AH841" t="s">
        <v>86</v>
      </c>
      <c r="AJ841" t="s">
        <v>1515</v>
      </c>
      <c r="AK841" t="str">
        <f>("Scope of emergency order is restricted")</f>
        <v>Scope of emergency order is restricted</v>
      </c>
      <c r="AL841" t="s">
        <v>86</v>
      </c>
      <c r="AN841" t="s">
        <v>1515</v>
      </c>
      <c r="AO841">
        <v>1</v>
      </c>
      <c r="AP841" t="s">
        <v>86</v>
      </c>
      <c r="AR841" t="s">
        <v>1515</v>
      </c>
      <c r="AS841" t="str">
        <f>("Scope of emergency order is restricted")</f>
        <v>Scope of emergency order is restricted</v>
      </c>
      <c r="AT841" t="s">
        <v>86</v>
      </c>
      <c r="AV841" t="s">
        <v>1515</v>
      </c>
    </row>
    <row r="842" spans="1:48" x14ac:dyDescent="0.35">
      <c r="A842" t="s">
        <v>1502</v>
      </c>
      <c r="B842" t="s">
        <v>631</v>
      </c>
      <c r="C842" s="1">
        <v>44228</v>
      </c>
      <c r="D842" s="1">
        <v>44265</v>
      </c>
      <c r="E842">
        <v>1</v>
      </c>
      <c r="F842" t="s">
        <v>631</v>
      </c>
      <c r="H842" t="s">
        <v>1516</v>
      </c>
      <c r="I842" t="str">
        <f>("Senate Bill 541")</f>
        <v>Senate Bill 541</v>
      </c>
      <c r="J842" t="s">
        <v>631</v>
      </c>
      <c r="L842" t="s">
        <v>1516</v>
      </c>
      <c r="M842" s="1">
        <v>44228</v>
      </c>
      <c r="N842" t="s">
        <v>631</v>
      </c>
      <c r="P842" t="s">
        <v>1516</v>
      </c>
      <c r="Q842" t="str">
        <f t="shared" si="61"/>
        <v>Introduced</v>
      </c>
      <c r="R842" t="s">
        <v>631</v>
      </c>
      <c r="T842" t="s">
        <v>1516</v>
      </c>
      <c r="U842" s="1">
        <v>44264</v>
      </c>
      <c r="V842" t="s">
        <v>631</v>
      </c>
      <c r="X842" t="s">
        <v>1516</v>
      </c>
      <c r="Y842">
        <v>0</v>
      </c>
      <c r="AG842">
        <v>1</v>
      </c>
      <c r="AH842" t="s">
        <v>631</v>
      </c>
      <c r="AJ842" t="s">
        <v>1516</v>
      </c>
      <c r="AK842" t="str">
        <f>("Scope of emergency order is restricted, Termination by legislature")</f>
        <v>Scope of emergency order is restricted, Termination by legislature</v>
      </c>
      <c r="AL842" t="s">
        <v>631</v>
      </c>
      <c r="AN842" t="s">
        <v>1516</v>
      </c>
      <c r="AO842">
        <v>0</v>
      </c>
    </row>
    <row r="843" spans="1:48" x14ac:dyDescent="0.35">
      <c r="A843" t="s">
        <v>1502</v>
      </c>
      <c r="B843" t="s">
        <v>1513</v>
      </c>
      <c r="C843" s="1">
        <v>44266</v>
      </c>
      <c r="D843" s="1">
        <v>44701</v>
      </c>
      <c r="E843">
        <v>1</v>
      </c>
      <c r="F843" t="s">
        <v>1513</v>
      </c>
      <c r="H843" t="s">
        <v>1517</v>
      </c>
      <c r="I843" t="str">
        <f>("House Bill 2337")</f>
        <v>House Bill 2337</v>
      </c>
      <c r="J843" t="s">
        <v>1513</v>
      </c>
      <c r="L843" t="s">
        <v>1517</v>
      </c>
      <c r="M843" s="1">
        <v>44228</v>
      </c>
      <c r="N843" t="s">
        <v>1513</v>
      </c>
      <c r="P843" t="s">
        <v>1517</v>
      </c>
      <c r="Q843" t="str">
        <f>("Passed First Chamber")</f>
        <v>Passed First Chamber</v>
      </c>
      <c r="R843" t="s">
        <v>1513</v>
      </c>
      <c r="T843" t="s">
        <v>1517</v>
      </c>
      <c r="U843" s="1">
        <v>44272</v>
      </c>
      <c r="V843" t="s">
        <v>1513</v>
      </c>
      <c r="X843" t="s">
        <v>1517</v>
      </c>
      <c r="Y843">
        <v>1</v>
      </c>
      <c r="Z843" t="s">
        <v>1513</v>
      </c>
      <c r="AB843" t="s">
        <v>1517</v>
      </c>
      <c r="AC843" t="str">
        <f>("Duration of emergency order is limited")</f>
        <v>Duration of emergency order is limited</v>
      </c>
      <c r="AD843" t="s">
        <v>1513</v>
      </c>
      <c r="AF843" t="s">
        <v>1517</v>
      </c>
      <c r="AG843">
        <v>0</v>
      </c>
      <c r="AO843">
        <v>0</v>
      </c>
    </row>
    <row r="844" spans="1:48" x14ac:dyDescent="0.35">
      <c r="A844" t="s">
        <v>1502</v>
      </c>
      <c r="B844" t="s">
        <v>631</v>
      </c>
      <c r="C844" s="1">
        <v>44266</v>
      </c>
      <c r="D844" s="1">
        <v>44701</v>
      </c>
      <c r="E844">
        <v>1</v>
      </c>
      <c r="F844" t="s">
        <v>631</v>
      </c>
      <c r="H844" t="s">
        <v>1518</v>
      </c>
      <c r="I844" t="str">
        <f>("Senate Bill 541")</f>
        <v>Senate Bill 541</v>
      </c>
      <c r="J844" t="s">
        <v>631</v>
      </c>
      <c r="L844" t="s">
        <v>1518</v>
      </c>
      <c r="M844" s="1">
        <v>44228</v>
      </c>
      <c r="N844" t="s">
        <v>631</v>
      </c>
      <c r="P844" t="s">
        <v>1518</v>
      </c>
      <c r="Q844" t="str">
        <f>("Failed")</f>
        <v>Failed</v>
      </c>
      <c r="R844" t="s">
        <v>631</v>
      </c>
      <c r="T844" t="s">
        <v>1518</v>
      </c>
      <c r="U844" s="1">
        <v>44266</v>
      </c>
      <c r="V844" t="s">
        <v>631</v>
      </c>
      <c r="X844" t="s">
        <v>1518</v>
      </c>
      <c r="Y844">
        <v>0</v>
      </c>
      <c r="AG844">
        <v>1</v>
      </c>
      <c r="AH844" t="s">
        <v>631</v>
      </c>
      <c r="AJ844" t="s">
        <v>1518</v>
      </c>
      <c r="AK844" t="str">
        <f>("Scope of emergency order is restricted, Termination by legislature")</f>
        <v>Scope of emergency order is restricted, Termination by legislature</v>
      </c>
      <c r="AL844" t="s">
        <v>631</v>
      </c>
      <c r="AN844" t="s">
        <v>1518</v>
      </c>
      <c r="AO844">
        <v>0</v>
      </c>
    </row>
    <row r="845" spans="1:48" x14ac:dyDescent="0.35">
      <c r="A845" t="s">
        <v>1502</v>
      </c>
      <c r="B845" t="s">
        <v>1519</v>
      </c>
      <c r="C845" s="1">
        <v>44599</v>
      </c>
      <c r="D845" s="1">
        <v>44701</v>
      </c>
      <c r="E845">
        <v>1</v>
      </c>
      <c r="F845" t="s">
        <v>1519</v>
      </c>
      <c r="H845" t="s">
        <v>1520</v>
      </c>
      <c r="I845" t="str">
        <f>("House Bill 3203")</f>
        <v>House Bill 3203</v>
      </c>
      <c r="J845" t="s">
        <v>1519</v>
      </c>
      <c r="L845" t="s">
        <v>1520</v>
      </c>
      <c r="M845" s="1">
        <v>44599</v>
      </c>
      <c r="N845" t="s">
        <v>1519</v>
      </c>
      <c r="P845" t="s">
        <v>1520</v>
      </c>
      <c r="Q845" t="str">
        <f>("Introduced")</f>
        <v>Introduced</v>
      </c>
      <c r="R845" t="s">
        <v>1519</v>
      </c>
      <c r="T845" t="s">
        <v>1520</v>
      </c>
      <c r="U845" s="1">
        <v>44600</v>
      </c>
      <c r="V845" t="s">
        <v>1519</v>
      </c>
      <c r="X845" t="s">
        <v>1520</v>
      </c>
      <c r="Y845">
        <v>1</v>
      </c>
      <c r="Z845" t="s">
        <v>1519</v>
      </c>
      <c r="AB845" t="s">
        <v>1520</v>
      </c>
      <c r="AC845" t="str">
        <f>("Scope of emergency order is restricted")</f>
        <v>Scope of emergency order is restricted</v>
      </c>
      <c r="AD845" t="s">
        <v>1519</v>
      </c>
      <c r="AF845" t="s">
        <v>1520</v>
      </c>
      <c r="AG845">
        <v>1</v>
      </c>
      <c r="AH845" t="s">
        <v>1519</v>
      </c>
      <c r="AJ845" t="s">
        <v>1520</v>
      </c>
      <c r="AK845" t="str">
        <f>("Scope of emergency order is restricted")</f>
        <v>Scope of emergency order is restricted</v>
      </c>
      <c r="AL845" t="s">
        <v>1519</v>
      </c>
      <c r="AN845" t="s">
        <v>1520</v>
      </c>
      <c r="AO845">
        <v>1</v>
      </c>
      <c r="AP845" t="s">
        <v>1519</v>
      </c>
      <c r="AR845" t="s">
        <v>1520</v>
      </c>
      <c r="AS845" t="str">
        <f>("Scope of emergency order is restricted")</f>
        <v>Scope of emergency order is restricted</v>
      </c>
      <c r="AT845" t="s">
        <v>1519</v>
      </c>
      <c r="AV845" t="s">
        <v>1520</v>
      </c>
    </row>
    <row r="846" spans="1:48" x14ac:dyDescent="0.35">
      <c r="A846" t="s">
        <v>1502</v>
      </c>
      <c r="B846" t="s">
        <v>1521</v>
      </c>
      <c r="C846" s="1">
        <v>44599</v>
      </c>
      <c r="D846" s="1">
        <v>44701</v>
      </c>
      <c r="E846">
        <v>1</v>
      </c>
      <c r="F846" t="s">
        <v>1521</v>
      </c>
      <c r="H846" t="s">
        <v>1522</v>
      </c>
      <c r="I846" t="str">
        <f>("House Bill 3247")</f>
        <v>House Bill 3247</v>
      </c>
      <c r="J846" t="s">
        <v>1521</v>
      </c>
      <c r="L846" t="s">
        <v>1522</v>
      </c>
      <c r="M846" s="1">
        <v>44599</v>
      </c>
      <c r="N846" t="s">
        <v>1521</v>
      </c>
      <c r="P846" t="s">
        <v>1522</v>
      </c>
      <c r="Q846" t="str">
        <f>("Introduced")</f>
        <v>Introduced</v>
      </c>
      <c r="R846" t="s">
        <v>1521</v>
      </c>
      <c r="T846" t="s">
        <v>1522</v>
      </c>
      <c r="U846" s="1">
        <v>44600</v>
      </c>
      <c r="V846" t="s">
        <v>1521</v>
      </c>
      <c r="X846" t="s">
        <v>1522</v>
      </c>
      <c r="Y846">
        <v>1</v>
      </c>
      <c r="Z846" t="s">
        <v>1521</v>
      </c>
      <c r="AB846" t="s">
        <v>1522</v>
      </c>
      <c r="AC846" t="str">
        <f>("Scope of emergency order is restricted")</f>
        <v>Scope of emergency order is restricted</v>
      </c>
      <c r="AD846" t="s">
        <v>1521</v>
      </c>
      <c r="AF846" t="s">
        <v>1522</v>
      </c>
      <c r="AG846">
        <v>1</v>
      </c>
      <c r="AH846" t="s">
        <v>1521</v>
      </c>
      <c r="AJ846" t="s">
        <v>1522</v>
      </c>
      <c r="AK846" t="str">
        <f>("Scope of emergency order is restricted")</f>
        <v>Scope of emergency order is restricted</v>
      </c>
      <c r="AL846" t="s">
        <v>1521</v>
      </c>
      <c r="AN846" t="s">
        <v>1522</v>
      </c>
      <c r="AO846">
        <v>1</v>
      </c>
      <c r="AP846" t="s">
        <v>1521</v>
      </c>
      <c r="AR846" t="s">
        <v>1522</v>
      </c>
      <c r="AS846" t="str">
        <f>("Scope of emergency order is restricted")</f>
        <v>Scope of emergency order is restricted</v>
      </c>
      <c r="AT846" t="s">
        <v>1521</v>
      </c>
      <c r="AV846" t="s">
        <v>1522</v>
      </c>
    </row>
    <row r="847" spans="1:48" x14ac:dyDescent="0.35">
      <c r="A847" t="s">
        <v>1502</v>
      </c>
      <c r="B847" t="s">
        <v>1523</v>
      </c>
      <c r="C847" s="1">
        <v>44599</v>
      </c>
      <c r="D847" s="1">
        <v>44701</v>
      </c>
      <c r="E847">
        <v>1</v>
      </c>
      <c r="F847" t="s">
        <v>1523</v>
      </c>
      <c r="H847" t="s">
        <v>1524</v>
      </c>
      <c r="I847" t="str">
        <f>("House Bill 4322")</f>
        <v>House Bill 4322</v>
      </c>
      <c r="J847" t="s">
        <v>1523</v>
      </c>
      <c r="L847" t="s">
        <v>1524</v>
      </c>
      <c r="M847" s="1">
        <v>44599</v>
      </c>
      <c r="N847" t="s">
        <v>1523</v>
      </c>
      <c r="P847" t="s">
        <v>1524</v>
      </c>
      <c r="Q847" t="str">
        <f>("Introduced")</f>
        <v>Introduced</v>
      </c>
      <c r="R847" t="s">
        <v>1523</v>
      </c>
      <c r="T847" t="s">
        <v>1524</v>
      </c>
      <c r="U847" s="1">
        <v>44600</v>
      </c>
      <c r="V847" t="s">
        <v>1523</v>
      </c>
      <c r="X847" t="s">
        <v>1524</v>
      </c>
      <c r="Y847">
        <v>0</v>
      </c>
      <c r="AG847">
        <v>1</v>
      </c>
      <c r="AH847" t="s">
        <v>1523</v>
      </c>
      <c r="AJ847" t="s">
        <v>1524</v>
      </c>
      <c r="AK847" t="str">
        <f>("Scope of emergency order is restricted")</f>
        <v>Scope of emergency order is restricted</v>
      </c>
      <c r="AL847" t="s">
        <v>1523</v>
      </c>
      <c r="AN847" t="s">
        <v>1524</v>
      </c>
      <c r="AO847">
        <v>0</v>
      </c>
    </row>
    <row r="848" spans="1:48" x14ac:dyDescent="0.35">
      <c r="A848" t="s">
        <v>1502</v>
      </c>
      <c r="B848" t="s">
        <v>1525</v>
      </c>
      <c r="C848" s="1">
        <v>44599</v>
      </c>
      <c r="D848" s="1">
        <v>44701</v>
      </c>
      <c r="E848">
        <v>1</v>
      </c>
      <c r="F848" t="s">
        <v>1525</v>
      </c>
      <c r="H848" t="s">
        <v>1526</v>
      </c>
      <c r="I848" t="str">
        <f>("Senate Bill 1124")</f>
        <v>Senate Bill 1124</v>
      </c>
      <c r="J848" t="s">
        <v>1525</v>
      </c>
      <c r="L848" t="s">
        <v>1526</v>
      </c>
      <c r="M848" s="1">
        <v>44599</v>
      </c>
      <c r="N848" t="s">
        <v>1525</v>
      </c>
      <c r="P848" t="s">
        <v>1526</v>
      </c>
      <c r="Q848" t="str">
        <f>("Introduced")</f>
        <v>Introduced</v>
      </c>
      <c r="R848" t="s">
        <v>1525</v>
      </c>
      <c r="T848" t="s">
        <v>1526</v>
      </c>
      <c r="U848" s="1">
        <v>44600</v>
      </c>
      <c r="V848" t="s">
        <v>1525</v>
      </c>
      <c r="X848" t="s">
        <v>1526</v>
      </c>
      <c r="Y848">
        <v>1</v>
      </c>
      <c r="Z848" t="s">
        <v>1525</v>
      </c>
      <c r="AB848" t="s">
        <v>1526</v>
      </c>
      <c r="AC848" t="str">
        <f>("Scope of emergency order is restricted")</f>
        <v>Scope of emergency order is restricted</v>
      </c>
      <c r="AD848" t="s">
        <v>1525</v>
      </c>
      <c r="AF848" t="s">
        <v>1526</v>
      </c>
      <c r="AG848">
        <v>1</v>
      </c>
      <c r="AH848" t="s">
        <v>1525</v>
      </c>
      <c r="AJ848" t="s">
        <v>1526</v>
      </c>
      <c r="AK848" t="str">
        <f>("Scope of emergency order is restricted")</f>
        <v>Scope of emergency order is restricted</v>
      </c>
      <c r="AL848" t="s">
        <v>1525</v>
      </c>
      <c r="AN848" t="s">
        <v>1526</v>
      </c>
      <c r="AO848">
        <v>1</v>
      </c>
      <c r="AP848" t="s">
        <v>1525</v>
      </c>
      <c r="AR848" t="s">
        <v>1526</v>
      </c>
      <c r="AS848" t="str">
        <f>("Scope of emergency order is restricted")</f>
        <v>Scope of emergency order is restricted</v>
      </c>
      <c r="AT848" t="s">
        <v>1525</v>
      </c>
      <c r="AV848" t="s">
        <v>1526</v>
      </c>
    </row>
    <row r="849" spans="1:48" x14ac:dyDescent="0.35">
      <c r="A849" t="s">
        <v>1502</v>
      </c>
      <c r="B849" t="s">
        <v>1527</v>
      </c>
      <c r="C849" s="1">
        <v>44599</v>
      </c>
      <c r="D849" s="1">
        <v>44701</v>
      </c>
      <c r="E849">
        <v>1</v>
      </c>
      <c r="F849" t="s">
        <v>1527</v>
      </c>
      <c r="H849" t="s">
        <v>1528</v>
      </c>
      <c r="I849" t="str">
        <f>("Senate Bill 1171")</f>
        <v>Senate Bill 1171</v>
      </c>
      <c r="J849" t="s">
        <v>1527</v>
      </c>
      <c r="L849" t="s">
        <v>1528</v>
      </c>
      <c r="M849" s="1">
        <v>44599</v>
      </c>
      <c r="N849" t="s">
        <v>1527</v>
      </c>
      <c r="P849" t="s">
        <v>1528</v>
      </c>
      <c r="Q849" t="str">
        <f>("Introduced")</f>
        <v>Introduced</v>
      </c>
      <c r="R849" t="s">
        <v>1527</v>
      </c>
      <c r="T849" t="s">
        <v>1528</v>
      </c>
      <c r="U849" s="1">
        <v>44606</v>
      </c>
      <c r="V849" t="s">
        <v>1527</v>
      </c>
      <c r="X849" t="s">
        <v>1528</v>
      </c>
      <c r="Y849">
        <v>0</v>
      </c>
      <c r="AG849">
        <v>1</v>
      </c>
      <c r="AH849" t="s">
        <v>1527</v>
      </c>
      <c r="AJ849" t="s">
        <v>1528</v>
      </c>
      <c r="AK849" t="str">
        <f>("Scope of emergency order is restricted")</f>
        <v>Scope of emergency order is restricted</v>
      </c>
      <c r="AL849" t="s">
        <v>1527</v>
      </c>
      <c r="AN849" t="s">
        <v>1528</v>
      </c>
      <c r="AO849">
        <v>0</v>
      </c>
    </row>
    <row r="850" spans="1:48" x14ac:dyDescent="0.35">
      <c r="A850" t="s">
        <v>1529</v>
      </c>
      <c r="B850" t="s">
        <v>48</v>
      </c>
      <c r="C850" s="1">
        <v>44197</v>
      </c>
      <c r="D850" s="1">
        <v>44206</v>
      </c>
      <c r="E850">
        <v>0</v>
      </c>
      <c r="I850" t="str">
        <f>("")</f>
        <v/>
      </c>
    </row>
    <row r="851" spans="1:48" x14ac:dyDescent="0.35">
      <c r="A851" t="s">
        <v>1529</v>
      </c>
      <c r="B851" t="s">
        <v>1530</v>
      </c>
      <c r="C851" s="1">
        <v>44207</v>
      </c>
      <c r="D851" s="1">
        <v>44373</v>
      </c>
      <c r="E851">
        <v>1</v>
      </c>
      <c r="F851" t="s">
        <v>1530</v>
      </c>
      <c r="H851" t="s">
        <v>1531</v>
      </c>
      <c r="I851" t="str">
        <f>("HB 2020")</f>
        <v>HB 2020</v>
      </c>
      <c r="J851" t="s">
        <v>1530</v>
      </c>
      <c r="L851" t="s">
        <v>1531</v>
      </c>
      <c r="M851" s="1">
        <v>44207</v>
      </c>
      <c r="N851" t="s">
        <v>1530</v>
      </c>
      <c r="P851" t="s">
        <v>1531</v>
      </c>
      <c r="Q851" t="str">
        <f t="shared" ref="Q851:Q856" si="62">("Introduced")</f>
        <v>Introduced</v>
      </c>
      <c r="R851" t="s">
        <v>1530</v>
      </c>
      <c r="T851" t="s">
        <v>1531</v>
      </c>
      <c r="U851" s="1">
        <v>44374</v>
      </c>
      <c r="V851" t="s">
        <v>1530</v>
      </c>
      <c r="X851" t="s">
        <v>1531</v>
      </c>
      <c r="Y851">
        <v>1</v>
      </c>
      <c r="Z851" t="s">
        <v>1530</v>
      </c>
      <c r="AB851" t="s">
        <v>1531</v>
      </c>
      <c r="AC851" t="str">
        <f>("Duration of emergency order is limited")</f>
        <v>Duration of emergency order is limited</v>
      </c>
      <c r="AD851" t="s">
        <v>1532</v>
      </c>
      <c r="AF851" t="s">
        <v>1533</v>
      </c>
      <c r="AG851">
        <v>0</v>
      </c>
      <c r="AO851">
        <v>0</v>
      </c>
    </row>
    <row r="852" spans="1:48" x14ac:dyDescent="0.35">
      <c r="A852" t="s">
        <v>1529</v>
      </c>
      <c r="B852" t="s">
        <v>1534</v>
      </c>
      <c r="C852" s="1">
        <v>44207</v>
      </c>
      <c r="D852" s="1">
        <v>44373</v>
      </c>
      <c r="E852">
        <v>1</v>
      </c>
      <c r="F852" t="s">
        <v>1534</v>
      </c>
      <c r="H852" t="s">
        <v>1535</v>
      </c>
      <c r="I852" t="str">
        <f>("HB 2243")</f>
        <v>HB 2243</v>
      </c>
      <c r="J852" t="s">
        <v>1534</v>
      </c>
      <c r="L852" t="s">
        <v>1535</v>
      </c>
      <c r="M852" s="1">
        <v>44207</v>
      </c>
      <c r="N852" t="s">
        <v>1534</v>
      </c>
      <c r="P852" t="s">
        <v>1535</v>
      </c>
      <c r="Q852" t="str">
        <f t="shared" si="62"/>
        <v>Introduced</v>
      </c>
      <c r="R852" t="s">
        <v>1534</v>
      </c>
      <c r="T852" t="s">
        <v>1535</v>
      </c>
      <c r="U852" s="1">
        <v>44374</v>
      </c>
      <c r="V852" t="s">
        <v>1534</v>
      </c>
      <c r="X852" t="s">
        <v>1535</v>
      </c>
      <c r="Y852">
        <v>1</v>
      </c>
      <c r="Z852" t="s">
        <v>1534</v>
      </c>
      <c r="AB852" t="s">
        <v>1535</v>
      </c>
      <c r="AC852" t="str">
        <f>("Issuance of emergency order is restricted, Duration of emergency order is limited")</f>
        <v>Issuance of emergency order is restricted, Duration of emergency order is limited</v>
      </c>
      <c r="AD852" t="s">
        <v>1536</v>
      </c>
      <c r="AF852" t="s">
        <v>1537</v>
      </c>
      <c r="AG852">
        <v>0</v>
      </c>
      <c r="AO852">
        <v>0</v>
      </c>
    </row>
    <row r="853" spans="1:48" x14ac:dyDescent="0.35">
      <c r="A853" t="s">
        <v>1529</v>
      </c>
      <c r="B853" t="s">
        <v>1538</v>
      </c>
      <c r="C853" s="1">
        <v>44207</v>
      </c>
      <c r="D853" s="1">
        <v>44373</v>
      </c>
      <c r="E853">
        <v>1</v>
      </c>
      <c r="F853" t="s">
        <v>1538</v>
      </c>
      <c r="H853" t="s">
        <v>1539</v>
      </c>
      <c r="I853" t="str">
        <f>("HB 2713")</f>
        <v>HB 2713</v>
      </c>
      <c r="J853" t="s">
        <v>1538</v>
      </c>
      <c r="L853" t="s">
        <v>1539</v>
      </c>
      <c r="M853" s="1">
        <v>44207</v>
      </c>
      <c r="N853" t="s">
        <v>1538</v>
      </c>
      <c r="P853" t="s">
        <v>1539</v>
      </c>
      <c r="Q853" t="str">
        <f t="shared" si="62"/>
        <v>Introduced</v>
      </c>
      <c r="R853" t="s">
        <v>1538</v>
      </c>
      <c r="T853" t="s">
        <v>1539</v>
      </c>
      <c r="U853" s="1">
        <v>44374</v>
      </c>
      <c r="V853" t="s">
        <v>1538</v>
      </c>
      <c r="X853" t="s">
        <v>1539</v>
      </c>
      <c r="Y853">
        <v>1</v>
      </c>
      <c r="Z853" t="s">
        <v>1538</v>
      </c>
      <c r="AB853" t="s">
        <v>1539</v>
      </c>
      <c r="AC853" t="str">
        <f>("Duration of emergency order is limited")</f>
        <v>Duration of emergency order is limited</v>
      </c>
      <c r="AD853" t="s">
        <v>1538</v>
      </c>
      <c r="AF853" t="s">
        <v>1539</v>
      </c>
      <c r="AG853">
        <v>0</v>
      </c>
      <c r="AO853">
        <v>0</v>
      </c>
    </row>
    <row r="854" spans="1:48" x14ac:dyDescent="0.35">
      <c r="A854" t="s">
        <v>1529</v>
      </c>
      <c r="B854" t="s">
        <v>1540</v>
      </c>
      <c r="C854" s="1">
        <v>44236</v>
      </c>
      <c r="D854" s="1">
        <v>44373</v>
      </c>
      <c r="E854">
        <v>1</v>
      </c>
      <c r="F854" t="s">
        <v>1540</v>
      </c>
      <c r="H854" t="s">
        <v>1541</v>
      </c>
      <c r="I854" t="str">
        <f>("HB 3153")</f>
        <v>HB 3153</v>
      </c>
      <c r="J854" t="s">
        <v>1540</v>
      </c>
      <c r="L854" t="s">
        <v>1541</v>
      </c>
      <c r="M854" s="1">
        <v>44236</v>
      </c>
      <c r="N854" t="s">
        <v>1540</v>
      </c>
      <c r="P854" t="s">
        <v>1541</v>
      </c>
      <c r="Q854" t="str">
        <f t="shared" si="62"/>
        <v>Introduced</v>
      </c>
      <c r="R854" t="s">
        <v>1540</v>
      </c>
      <c r="T854" t="s">
        <v>1541</v>
      </c>
      <c r="U854" s="1">
        <v>44374</v>
      </c>
      <c r="V854" t="s">
        <v>1540</v>
      </c>
      <c r="X854" t="s">
        <v>1541</v>
      </c>
      <c r="Y854">
        <v>1</v>
      </c>
      <c r="Z854" t="s">
        <v>1540</v>
      </c>
      <c r="AB854" t="s">
        <v>1541</v>
      </c>
      <c r="AC854" t="str">
        <f>("Duration of emergency order is limited")</f>
        <v>Duration of emergency order is limited</v>
      </c>
      <c r="AD854" t="s">
        <v>1540</v>
      </c>
      <c r="AF854" t="s">
        <v>1541</v>
      </c>
      <c r="AG854">
        <v>1</v>
      </c>
      <c r="AH854" t="s">
        <v>1540</v>
      </c>
      <c r="AJ854" t="s">
        <v>1541</v>
      </c>
      <c r="AK854" t="str">
        <f>("Duration of emergency order is limited")</f>
        <v>Duration of emergency order is limited</v>
      </c>
      <c r="AL854" t="s">
        <v>1540</v>
      </c>
      <c r="AN854" t="s">
        <v>1541</v>
      </c>
      <c r="AO854">
        <v>0</v>
      </c>
    </row>
    <row r="855" spans="1:48" x14ac:dyDescent="0.35">
      <c r="A855" t="s">
        <v>1529</v>
      </c>
      <c r="B855" t="s">
        <v>1542</v>
      </c>
      <c r="C855" s="1">
        <v>44258</v>
      </c>
      <c r="D855" s="1">
        <v>44373</v>
      </c>
      <c r="E855">
        <v>1</v>
      </c>
      <c r="F855" t="s">
        <v>1542</v>
      </c>
      <c r="H855" t="s">
        <v>1543</v>
      </c>
      <c r="I855" t="str">
        <f>("SB 789")</f>
        <v>SB 789</v>
      </c>
      <c r="J855" t="s">
        <v>1542</v>
      </c>
      <c r="L855" t="s">
        <v>1543</v>
      </c>
      <c r="M855" s="1">
        <v>44258</v>
      </c>
      <c r="N855" t="s">
        <v>1542</v>
      </c>
      <c r="P855" t="s">
        <v>1543</v>
      </c>
      <c r="Q855" t="str">
        <f t="shared" si="62"/>
        <v>Introduced</v>
      </c>
      <c r="R855" t="s">
        <v>1542</v>
      </c>
      <c r="T855" t="s">
        <v>1543</v>
      </c>
      <c r="U855" s="1">
        <v>44374</v>
      </c>
      <c r="V855" t="s">
        <v>1542</v>
      </c>
      <c r="X855" t="s">
        <v>1543</v>
      </c>
      <c r="Y855">
        <v>1</v>
      </c>
      <c r="Z855" t="s">
        <v>1542</v>
      </c>
      <c r="AB855" t="s">
        <v>1543</v>
      </c>
      <c r="AC855" t="str">
        <f>("Duration of emergency order is limited")</f>
        <v>Duration of emergency order is limited</v>
      </c>
      <c r="AD855" t="s">
        <v>1542</v>
      </c>
      <c r="AF855" t="s">
        <v>1543</v>
      </c>
      <c r="AG855">
        <v>0</v>
      </c>
      <c r="AO855">
        <v>0</v>
      </c>
    </row>
    <row r="856" spans="1:48" x14ac:dyDescent="0.35">
      <c r="A856" t="s">
        <v>1529</v>
      </c>
      <c r="B856" t="s">
        <v>1544</v>
      </c>
      <c r="C856" s="1">
        <v>44355</v>
      </c>
      <c r="D856" s="1">
        <v>44373</v>
      </c>
      <c r="E856">
        <v>1</v>
      </c>
      <c r="F856" t="s">
        <v>1544</v>
      </c>
      <c r="H856" t="s">
        <v>1545</v>
      </c>
      <c r="I856" t="str">
        <f>("HB 3407")</f>
        <v>HB 3407</v>
      </c>
      <c r="J856" t="s">
        <v>1544</v>
      </c>
      <c r="L856" t="s">
        <v>1545</v>
      </c>
      <c r="M856" s="1">
        <v>44355</v>
      </c>
      <c r="N856" t="s">
        <v>1544</v>
      </c>
      <c r="P856" t="s">
        <v>1545</v>
      </c>
      <c r="Q856" t="str">
        <f t="shared" si="62"/>
        <v>Introduced</v>
      </c>
      <c r="R856" t="s">
        <v>1544</v>
      </c>
      <c r="T856" t="s">
        <v>1545</v>
      </c>
      <c r="U856" s="1">
        <v>44374</v>
      </c>
      <c r="V856" t="s">
        <v>1544</v>
      </c>
      <c r="X856" t="s">
        <v>1545</v>
      </c>
      <c r="Y856">
        <v>0</v>
      </c>
      <c r="AG856">
        <v>1</v>
      </c>
      <c r="AH856" t="s">
        <v>1544</v>
      </c>
      <c r="AJ856" t="s">
        <v>1545</v>
      </c>
      <c r="AK856" t="str">
        <f>("Scope of emergency order is restricted")</f>
        <v>Scope of emergency order is restricted</v>
      </c>
      <c r="AL856" t="s">
        <v>1544</v>
      </c>
      <c r="AN856" t="s">
        <v>1545</v>
      </c>
      <c r="AO856">
        <v>1</v>
      </c>
      <c r="AP856" t="s">
        <v>1544</v>
      </c>
      <c r="AR856" t="s">
        <v>1545</v>
      </c>
      <c r="AS856" t="str">
        <f>("Scope of emergency order is restricted")</f>
        <v>Scope of emergency order is restricted</v>
      </c>
      <c r="AT856" t="s">
        <v>1544</v>
      </c>
      <c r="AV856" t="s">
        <v>1545</v>
      </c>
    </row>
    <row r="857" spans="1:48" x14ac:dyDescent="0.35">
      <c r="A857" t="s">
        <v>1529</v>
      </c>
      <c r="B857" t="s">
        <v>1530</v>
      </c>
      <c r="C857" s="1">
        <v>44374</v>
      </c>
      <c r="D857" s="1">
        <v>44701</v>
      </c>
      <c r="E857">
        <v>1</v>
      </c>
      <c r="F857" t="s">
        <v>1530</v>
      </c>
      <c r="H857" t="s">
        <v>1546</v>
      </c>
      <c r="I857" t="str">
        <f>("HB 2020")</f>
        <v>HB 2020</v>
      </c>
      <c r="J857" t="s">
        <v>1530</v>
      </c>
      <c r="L857" t="s">
        <v>1546</v>
      </c>
      <c r="M857" s="1">
        <v>44207</v>
      </c>
      <c r="N857" t="s">
        <v>1530</v>
      </c>
      <c r="P857" t="s">
        <v>1546</v>
      </c>
      <c r="Q857" t="str">
        <f t="shared" ref="Q857:Q862" si="63">("Failed")</f>
        <v>Failed</v>
      </c>
      <c r="R857" t="s">
        <v>1530</v>
      </c>
      <c r="T857" t="s">
        <v>1546</v>
      </c>
      <c r="U857" s="1">
        <v>44374</v>
      </c>
      <c r="V857" t="s">
        <v>1530</v>
      </c>
      <c r="X857" t="s">
        <v>1546</v>
      </c>
      <c r="Y857">
        <v>1</v>
      </c>
      <c r="Z857" t="s">
        <v>1530</v>
      </c>
      <c r="AB857" t="s">
        <v>1546</v>
      </c>
      <c r="AC857" t="str">
        <f>("Duration of emergency order is limited")</f>
        <v>Duration of emergency order is limited</v>
      </c>
      <c r="AD857" t="s">
        <v>1532</v>
      </c>
      <c r="AF857" t="s">
        <v>1547</v>
      </c>
      <c r="AG857">
        <v>0</v>
      </c>
      <c r="AO857">
        <v>0</v>
      </c>
    </row>
    <row r="858" spans="1:48" x14ac:dyDescent="0.35">
      <c r="A858" t="s">
        <v>1529</v>
      </c>
      <c r="B858" t="s">
        <v>1534</v>
      </c>
      <c r="C858" s="1">
        <v>44374</v>
      </c>
      <c r="D858" s="1">
        <v>44701</v>
      </c>
      <c r="E858">
        <v>1</v>
      </c>
      <c r="F858" t="s">
        <v>1534</v>
      </c>
      <c r="H858" t="s">
        <v>1548</v>
      </c>
      <c r="I858" t="str">
        <f>("HB 2243")</f>
        <v>HB 2243</v>
      </c>
      <c r="J858" t="s">
        <v>1534</v>
      </c>
      <c r="L858" t="s">
        <v>1548</v>
      </c>
      <c r="M858" s="1">
        <v>44207</v>
      </c>
      <c r="N858" t="s">
        <v>1534</v>
      </c>
      <c r="P858" t="s">
        <v>1548</v>
      </c>
      <c r="Q858" t="str">
        <f t="shared" si="63"/>
        <v>Failed</v>
      </c>
      <c r="R858" t="s">
        <v>1534</v>
      </c>
      <c r="T858" t="s">
        <v>1548</v>
      </c>
      <c r="U858" s="1">
        <v>44374</v>
      </c>
      <c r="V858" t="s">
        <v>1534</v>
      </c>
      <c r="X858" t="s">
        <v>1548</v>
      </c>
      <c r="Y858">
        <v>1</v>
      </c>
      <c r="Z858" t="s">
        <v>1534</v>
      </c>
      <c r="AB858" t="s">
        <v>1548</v>
      </c>
      <c r="AC858" t="str">
        <f>("Issuance of emergency order is restricted, Duration of emergency order is limited")</f>
        <v>Issuance of emergency order is restricted, Duration of emergency order is limited</v>
      </c>
      <c r="AD858" t="s">
        <v>1549</v>
      </c>
      <c r="AF858" t="s">
        <v>1550</v>
      </c>
      <c r="AG858">
        <v>0</v>
      </c>
      <c r="AO858">
        <v>0</v>
      </c>
    </row>
    <row r="859" spans="1:48" x14ac:dyDescent="0.35">
      <c r="A859" t="s">
        <v>1529</v>
      </c>
      <c r="B859" t="s">
        <v>1538</v>
      </c>
      <c r="C859" s="1">
        <v>44374</v>
      </c>
      <c r="D859" s="1">
        <v>44701</v>
      </c>
      <c r="E859">
        <v>1</v>
      </c>
      <c r="F859" t="s">
        <v>1538</v>
      </c>
      <c r="H859" t="s">
        <v>1551</v>
      </c>
      <c r="I859" t="str">
        <f>("HB 2713")</f>
        <v>HB 2713</v>
      </c>
      <c r="J859" t="s">
        <v>1538</v>
      </c>
      <c r="L859" t="s">
        <v>1551</v>
      </c>
      <c r="M859" s="1">
        <v>44207</v>
      </c>
      <c r="N859" t="s">
        <v>1538</v>
      </c>
      <c r="P859" t="s">
        <v>1551</v>
      </c>
      <c r="Q859" t="str">
        <f t="shared" si="63"/>
        <v>Failed</v>
      </c>
      <c r="R859" t="s">
        <v>1538</v>
      </c>
      <c r="T859" t="s">
        <v>1551</v>
      </c>
      <c r="U859" s="1">
        <v>44374</v>
      </c>
      <c r="V859" t="s">
        <v>1538</v>
      </c>
      <c r="X859" t="s">
        <v>1551</v>
      </c>
      <c r="Y859">
        <v>1</v>
      </c>
      <c r="Z859" t="s">
        <v>1538</v>
      </c>
      <c r="AB859" t="s">
        <v>1551</v>
      </c>
      <c r="AC859" t="str">
        <f>("Duration of emergency order is limited")</f>
        <v>Duration of emergency order is limited</v>
      </c>
      <c r="AD859" t="s">
        <v>1538</v>
      </c>
      <c r="AF859" t="s">
        <v>1551</v>
      </c>
      <c r="AG859">
        <v>0</v>
      </c>
      <c r="AO859">
        <v>0</v>
      </c>
    </row>
    <row r="860" spans="1:48" x14ac:dyDescent="0.35">
      <c r="A860" t="s">
        <v>1529</v>
      </c>
      <c r="B860" t="s">
        <v>1540</v>
      </c>
      <c r="C860" s="1">
        <v>44374</v>
      </c>
      <c r="D860" s="1">
        <v>44701</v>
      </c>
      <c r="E860">
        <v>1</v>
      </c>
      <c r="F860" t="s">
        <v>1540</v>
      </c>
      <c r="H860" t="s">
        <v>1552</v>
      </c>
      <c r="I860" t="str">
        <f>("HB 3153")</f>
        <v>HB 3153</v>
      </c>
      <c r="J860" t="s">
        <v>1540</v>
      </c>
      <c r="L860" t="s">
        <v>1552</v>
      </c>
      <c r="M860" s="1">
        <v>44236</v>
      </c>
      <c r="N860" t="s">
        <v>1540</v>
      </c>
      <c r="P860" t="s">
        <v>1552</v>
      </c>
      <c r="Q860" t="str">
        <f t="shared" si="63"/>
        <v>Failed</v>
      </c>
      <c r="R860" t="s">
        <v>1540</v>
      </c>
      <c r="T860" t="s">
        <v>1552</v>
      </c>
      <c r="U860" s="1">
        <v>44374</v>
      </c>
      <c r="V860" t="s">
        <v>1540</v>
      </c>
      <c r="X860" t="s">
        <v>1552</v>
      </c>
      <c r="Y860">
        <v>1</v>
      </c>
      <c r="Z860" t="s">
        <v>1540</v>
      </c>
      <c r="AB860" t="s">
        <v>1552</v>
      </c>
      <c r="AC860" t="str">
        <f>("Duration of emergency order is limited")</f>
        <v>Duration of emergency order is limited</v>
      </c>
      <c r="AD860" t="s">
        <v>1540</v>
      </c>
      <c r="AF860" t="s">
        <v>1552</v>
      </c>
      <c r="AG860">
        <v>1</v>
      </c>
      <c r="AH860" t="s">
        <v>1540</v>
      </c>
      <c r="AJ860" t="s">
        <v>1552</v>
      </c>
      <c r="AK860" t="str">
        <f>("Duration of emergency order is limited")</f>
        <v>Duration of emergency order is limited</v>
      </c>
      <c r="AL860" t="s">
        <v>1540</v>
      </c>
      <c r="AN860" t="s">
        <v>1552</v>
      </c>
      <c r="AO860">
        <v>0</v>
      </c>
    </row>
    <row r="861" spans="1:48" x14ac:dyDescent="0.35">
      <c r="A861" t="s">
        <v>1529</v>
      </c>
      <c r="B861" t="s">
        <v>1544</v>
      </c>
      <c r="C861" s="1">
        <v>44374</v>
      </c>
      <c r="D861" s="1">
        <v>44701</v>
      </c>
      <c r="E861">
        <v>1</v>
      </c>
      <c r="F861" t="s">
        <v>1544</v>
      </c>
      <c r="H861" t="s">
        <v>1553</v>
      </c>
      <c r="I861" t="str">
        <f>("HB 3407")</f>
        <v>HB 3407</v>
      </c>
      <c r="J861" t="s">
        <v>1544</v>
      </c>
      <c r="L861" t="s">
        <v>1553</v>
      </c>
      <c r="M861" s="1">
        <v>44355</v>
      </c>
      <c r="N861" t="s">
        <v>1544</v>
      </c>
      <c r="P861" t="s">
        <v>1553</v>
      </c>
      <c r="Q861" t="str">
        <f t="shared" si="63"/>
        <v>Failed</v>
      </c>
      <c r="R861" t="s">
        <v>1544</v>
      </c>
      <c r="T861" t="s">
        <v>1553</v>
      </c>
      <c r="U861" s="1">
        <v>44374</v>
      </c>
      <c r="V861" t="s">
        <v>1544</v>
      </c>
      <c r="X861" t="s">
        <v>1553</v>
      </c>
      <c r="Y861">
        <v>0</v>
      </c>
      <c r="AG861">
        <v>1</v>
      </c>
      <c r="AH861" t="s">
        <v>1544</v>
      </c>
      <c r="AJ861" t="s">
        <v>1553</v>
      </c>
      <c r="AK861" t="str">
        <f>("Scope of emergency order is restricted")</f>
        <v>Scope of emergency order is restricted</v>
      </c>
      <c r="AL861" t="s">
        <v>1544</v>
      </c>
      <c r="AN861" t="s">
        <v>1553</v>
      </c>
      <c r="AO861">
        <v>1</v>
      </c>
      <c r="AP861" t="s">
        <v>1544</v>
      </c>
      <c r="AR861" t="s">
        <v>1553</v>
      </c>
      <c r="AS861" t="str">
        <f>("Scope of emergency order is restricted")</f>
        <v>Scope of emergency order is restricted</v>
      </c>
      <c r="AT861" t="s">
        <v>1544</v>
      </c>
      <c r="AV861" t="s">
        <v>1553</v>
      </c>
    </row>
    <row r="862" spans="1:48" x14ac:dyDescent="0.35">
      <c r="A862" t="s">
        <v>1529</v>
      </c>
      <c r="B862" t="s">
        <v>1542</v>
      </c>
      <c r="C862" s="1">
        <v>44374</v>
      </c>
      <c r="D862" s="1">
        <v>44701</v>
      </c>
      <c r="E862">
        <v>1</v>
      </c>
      <c r="F862" t="s">
        <v>1542</v>
      </c>
      <c r="H862" t="s">
        <v>1554</v>
      </c>
      <c r="I862" t="str">
        <f>("SB 789")</f>
        <v>SB 789</v>
      </c>
      <c r="J862" t="s">
        <v>1542</v>
      </c>
      <c r="L862" t="s">
        <v>1554</v>
      </c>
      <c r="M862" s="1">
        <v>44258</v>
      </c>
      <c r="N862" t="s">
        <v>1542</v>
      </c>
      <c r="P862" t="s">
        <v>1554</v>
      </c>
      <c r="Q862" t="str">
        <f t="shared" si="63"/>
        <v>Failed</v>
      </c>
      <c r="R862" t="s">
        <v>1542</v>
      </c>
      <c r="T862" t="s">
        <v>1554</v>
      </c>
      <c r="U862" s="1">
        <v>44374</v>
      </c>
      <c r="V862" t="s">
        <v>1542</v>
      </c>
      <c r="X862" t="s">
        <v>1554</v>
      </c>
      <c r="Y862">
        <v>1</v>
      </c>
      <c r="Z862" t="s">
        <v>1542</v>
      </c>
      <c r="AB862" t="s">
        <v>1554</v>
      </c>
      <c r="AC862" t="str">
        <f>("Duration of emergency order is limited")</f>
        <v>Duration of emergency order is limited</v>
      </c>
      <c r="AD862" t="s">
        <v>1542</v>
      </c>
      <c r="AF862" t="s">
        <v>1554</v>
      </c>
      <c r="AG862">
        <v>0</v>
      </c>
      <c r="AO862">
        <v>0</v>
      </c>
    </row>
    <row r="863" spans="1:48" x14ac:dyDescent="0.35">
      <c r="A863" t="s">
        <v>1529</v>
      </c>
      <c r="B863" t="s">
        <v>1555</v>
      </c>
      <c r="C863" s="1">
        <v>44593</v>
      </c>
      <c r="D863" s="1">
        <v>44623</v>
      </c>
      <c r="E863">
        <v>1</v>
      </c>
      <c r="F863" t="s">
        <v>1556</v>
      </c>
      <c r="H863" t="s">
        <v>1557</v>
      </c>
      <c r="I863" t="str">
        <f>("House Bill 1517")</f>
        <v>House Bill 1517</v>
      </c>
      <c r="J863" t="s">
        <v>1556</v>
      </c>
      <c r="L863" t="s">
        <v>1557</v>
      </c>
      <c r="M863" s="1">
        <v>44593</v>
      </c>
      <c r="N863" t="s">
        <v>1556</v>
      </c>
      <c r="P863" t="s">
        <v>1557</v>
      </c>
      <c r="Q863" t="str">
        <f>("Introduced")</f>
        <v>Introduced</v>
      </c>
      <c r="R863" t="s">
        <v>1556</v>
      </c>
      <c r="T863" t="s">
        <v>1557</v>
      </c>
      <c r="U863" s="1">
        <v>44602</v>
      </c>
      <c r="V863" t="s">
        <v>1556</v>
      </c>
      <c r="X863" t="s">
        <v>1557</v>
      </c>
      <c r="Y863">
        <v>1</v>
      </c>
      <c r="Z863" t="s">
        <v>1556</v>
      </c>
      <c r="AB863" t="s">
        <v>1557</v>
      </c>
      <c r="AC863" t="str">
        <f>("Issuance of emergency order is restricted, Duration of emergency order is limited")</f>
        <v>Issuance of emergency order is restricted, Duration of emergency order is limited</v>
      </c>
      <c r="AD863" t="s">
        <v>1558</v>
      </c>
      <c r="AF863" t="s">
        <v>1559</v>
      </c>
      <c r="AG863">
        <v>0</v>
      </c>
      <c r="AO863">
        <v>0</v>
      </c>
    </row>
    <row r="864" spans="1:48" x14ac:dyDescent="0.35">
      <c r="A864" t="s">
        <v>1529</v>
      </c>
      <c r="B864" t="s">
        <v>1555</v>
      </c>
      <c r="C864" s="1">
        <v>44624</v>
      </c>
      <c r="D864" s="1">
        <v>44701</v>
      </c>
      <c r="E864">
        <v>1</v>
      </c>
      <c r="F864" t="s">
        <v>1556</v>
      </c>
      <c r="H864" t="s">
        <v>1560</v>
      </c>
      <c r="I864" t="str">
        <f>("SB 1517")</f>
        <v>SB 1517</v>
      </c>
      <c r="J864" t="s">
        <v>1556</v>
      </c>
      <c r="L864" t="s">
        <v>1560</v>
      </c>
      <c r="M864" s="1">
        <v>44593</v>
      </c>
      <c r="N864" t="s">
        <v>1556</v>
      </c>
      <c r="P864" t="s">
        <v>1560</v>
      </c>
      <c r="Q864" t="str">
        <f>("Failed")</f>
        <v>Failed</v>
      </c>
      <c r="R864" t="s">
        <v>1556</v>
      </c>
      <c r="T864" t="s">
        <v>1560</v>
      </c>
      <c r="U864" s="1">
        <v>44624</v>
      </c>
      <c r="V864" t="s">
        <v>1556</v>
      </c>
      <c r="X864" t="s">
        <v>1560</v>
      </c>
      <c r="Y864">
        <v>1</v>
      </c>
      <c r="Z864" t="s">
        <v>1556</v>
      </c>
      <c r="AB864" t="s">
        <v>1560</v>
      </c>
      <c r="AC864" t="str">
        <f>("Issuance of emergency order is restricted, Duration of emergency order is limited")</f>
        <v>Issuance of emergency order is restricted, Duration of emergency order is limited</v>
      </c>
      <c r="AD864" t="s">
        <v>1561</v>
      </c>
      <c r="AF864" t="s">
        <v>1562</v>
      </c>
      <c r="AG864">
        <v>0</v>
      </c>
      <c r="AO864">
        <v>0</v>
      </c>
    </row>
    <row r="865" spans="1:48" x14ac:dyDescent="0.35">
      <c r="A865" t="s">
        <v>1563</v>
      </c>
      <c r="B865" t="s">
        <v>48</v>
      </c>
      <c r="C865" s="1">
        <v>44197</v>
      </c>
      <c r="D865" s="1">
        <v>44206</v>
      </c>
      <c r="E865">
        <v>0</v>
      </c>
      <c r="I865" t="str">
        <f>("")</f>
        <v/>
      </c>
    </row>
    <row r="866" spans="1:48" x14ac:dyDescent="0.35">
      <c r="A866" t="s">
        <v>1563</v>
      </c>
      <c r="B866" t="s">
        <v>1564</v>
      </c>
      <c r="C866" s="1">
        <v>44207</v>
      </c>
      <c r="D866" s="1">
        <v>44222</v>
      </c>
      <c r="E866">
        <v>1</v>
      </c>
      <c r="F866" t="s">
        <v>1564</v>
      </c>
      <c r="H866" t="s">
        <v>1565</v>
      </c>
      <c r="I866" t="str">
        <f>("HB 55")</f>
        <v>HB 55</v>
      </c>
      <c r="J866" t="s">
        <v>1564</v>
      </c>
      <c r="L866" t="s">
        <v>1565</v>
      </c>
      <c r="M866" s="1">
        <v>44207</v>
      </c>
      <c r="N866" t="s">
        <v>1564</v>
      </c>
      <c r="P866" t="s">
        <v>1565</v>
      </c>
      <c r="Q866" t="str">
        <f>("Introduced")</f>
        <v>Introduced</v>
      </c>
      <c r="R866" t="s">
        <v>1564</v>
      </c>
      <c r="T866" t="s">
        <v>1565</v>
      </c>
      <c r="U866" s="1">
        <v>44224</v>
      </c>
      <c r="V866" t="s">
        <v>1564</v>
      </c>
      <c r="X866" t="s">
        <v>1565</v>
      </c>
      <c r="Y866">
        <v>1</v>
      </c>
      <c r="Z866" t="s">
        <v>1564</v>
      </c>
      <c r="AB866" t="s">
        <v>1565</v>
      </c>
      <c r="AC866" t="str">
        <f t="shared" ref="AC866:AC871" si="64">("Issuance of emergency order is restricted, Duration of emergency order is limited")</f>
        <v>Issuance of emergency order is restricted, Duration of emergency order is limited</v>
      </c>
      <c r="AD866" t="s">
        <v>1564</v>
      </c>
      <c r="AF866" t="s">
        <v>1565</v>
      </c>
      <c r="AG866">
        <v>0</v>
      </c>
      <c r="AO866">
        <v>0</v>
      </c>
    </row>
    <row r="867" spans="1:48" x14ac:dyDescent="0.35">
      <c r="A867" t="s">
        <v>1563</v>
      </c>
      <c r="B867" t="s">
        <v>641</v>
      </c>
      <c r="C867" s="1">
        <v>44216</v>
      </c>
      <c r="D867" s="1">
        <v>44221</v>
      </c>
      <c r="E867">
        <v>1</v>
      </c>
      <c r="F867" t="s">
        <v>641</v>
      </c>
      <c r="H867" t="s">
        <v>1566</v>
      </c>
      <c r="I867" t="str">
        <f>("SB 2")</f>
        <v>SB 2</v>
      </c>
      <c r="J867" t="s">
        <v>641</v>
      </c>
      <c r="L867" t="s">
        <v>1566</v>
      </c>
      <c r="M867" s="1">
        <v>44216</v>
      </c>
      <c r="N867" t="s">
        <v>641</v>
      </c>
      <c r="P867" t="s">
        <v>1566</v>
      </c>
      <c r="Q867" t="str">
        <f>("Introduced")</f>
        <v>Introduced</v>
      </c>
      <c r="R867" t="s">
        <v>641</v>
      </c>
      <c r="T867" t="s">
        <v>1566</v>
      </c>
      <c r="U867" s="1">
        <v>44334</v>
      </c>
      <c r="V867" t="s">
        <v>641</v>
      </c>
      <c r="X867" t="s">
        <v>1566</v>
      </c>
      <c r="Y867">
        <v>1</v>
      </c>
      <c r="Z867" t="s">
        <v>641</v>
      </c>
      <c r="AB867" t="s">
        <v>1566</v>
      </c>
      <c r="AC867" t="str">
        <f t="shared" si="64"/>
        <v>Issuance of emergency order is restricted, Duration of emergency order is limited</v>
      </c>
      <c r="AD867" t="s">
        <v>641</v>
      </c>
      <c r="AF867" t="s">
        <v>1566</v>
      </c>
      <c r="AG867">
        <v>0</v>
      </c>
      <c r="AO867">
        <v>0</v>
      </c>
    </row>
    <row r="868" spans="1:48" x14ac:dyDescent="0.35">
      <c r="A868" t="s">
        <v>1563</v>
      </c>
      <c r="B868" t="s">
        <v>641</v>
      </c>
      <c r="C868" s="1">
        <v>44222</v>
      </c>
      <c r="D868" s="1">
        <v>44231</v>
      </c>
      <c r="E868">
        <v>1</v>
      </c>
      <c r="F868" t="s">
        <v>641</v>
      </c>
      <c r="H868" t="s">
        <v>1567</v>
      </c>
      <c r="I868" t="str">
        <f>("SB 2")</f>
        <v>SB 2</v>
      </c>
      <c r="J868" t="s">
        <v>641</v>
      </c>
      <c r="L868" t="s">
        <v>1567</v>
      </c>
      <c r="M868" s="1">
        <v>44216</v>
      </c>
      <c r="N868" t="s">
        <v>641</v>
      </c>
      <c r="P868" t="s">
        <v>1567</v>
      </c>
      <c r="Q868" t="str">
        <f>("Passed First Chamber")</f>
        <v>Passed First Chamber</v>
      </c>
      <c r="R868" t="s">
        <v>641</v>
      </c>
      <c r="T868" t="s">
        <v>1567</v>
      </c>
      <c r="U868" s="1">
        <v>44334</v>
      </c>
      <c r="V868" t="s">
        <v>641</v>
      </c>
      <c r="X868" t="s">
        <v>1567</v>
      </c>
      <c r="Y868">
        <v>1</v>
      </c>
      <c r="Z868" t="s">
        <v>641</v>
      </c>
      <c r="AB868" t="s">
        <v>1567</v>
      </c>
      <c r="AC868" t="str">
        <f t="shared" si="64"/>
        <v>Issuance of emergency order is restricted, Duration of emergency order is limited</v>
      </c>
      <c r="AD868" t="s">
        <v>641</v>
      </c>
      <c r="AF868" t="s">
        <v>1567</v>
      </c>
      <c r="AG868">
        <v>0</v>
      </c>
      <c r="AO868">
        <v>0</v>
      </c>
    </row>
    <row r="869" spans="1:48" x14ac:dyDescent="0.35">
      <c r="A869" t="s">
        <v>1563</v>
      </c>
      <c r="B869" t="s">
        <v>1564</v>
      </c>
      <c r="C869" s="1">
        <v>44223</v>
      </c>
      <c r="D869" s="1">
        <v>44701</v>
      </c>
      <c r="E869">
        <v>1</v>
      </c>
      <c r="F869" t="s">
        <v>1564</v>
      </c>
      <c r="H869" t="s">
        <v>1568</v>
      </c>
      <c r="I869" t="str">
        <f>("HB 55")</f>
        <v>HB 55</v>
      </c>
      <c r="J869" t="s">
        <v>1564</v>
      </c>
      <c r="L869" t="s">
        <v>1568</v>
      </c>
      <c r="M869" t="s">
        <v>1569</v>
      </c>
      <c r="N869" t="s">
        <v>1564</v>
      </c>
      <c r="P869" t="s">
        <v>1568</v>
      </c>
      <c r="Q869" t="str">
        <f>("Passed First Chamber")</f>
        <v>Passed First Chamber</v>
      </c>
      <c r="R869" t="s">
        <v>1564</v>
      </c>
      <c r="T869" t="s">
        <v>1568</v>
      </c>
      <c r="U869" s="1">
        <v>44224</v>
      </c>
      <c r="V869" t="s">
        <v>1564</v>
      </c>
      <c r="X869" t="s">
        <v>1568</v>
      </c>
      <c r="Y869">
        <v>1</v>
      </c>
      <c r="Z869" t="s">
        <v>1564</v>
      </c>
      <c r="AB869" t="s">
        <v>1568</v>
      </c>
      <c r="AC869" t="str">
        <f t="shared" si="64"/>
        <v>Issuance of emergency order is restricted, Duration of emergency order is limited</v>
      </c>
      <c r="AD869" t="s">
        <v>1564</v>
      </c>
      <c r="AF869" t="s">
        <v>1568</v>
      </c>
      <c r="AG869">
        <v>0</v>
      </c>
      <c r="AO869">
        <v>0</v>
      </c>
    </row>
    <row r="870" spans="1:48" x14ac:dyDescent="0.35">
      <c r="A870" t="s">
        <v>1563</v>
      </c>
      <c r="B870" t="s">
        <v>641</v>
      </c>
      <c r="C870" s="1">
        <v>44232</v>
      </c>
      <c r="D870" s="1">
        <v>44701</v>
      </c>
      <c r="E870">
        <v>1</v>
      </c>
      <c r="F870" t="s">
        <v>641</v>
      </c>
      <c r="H870" t="s">
        <v>1570</v>
      </c>
      <c r="I870" t="str">
        <f>("SB 2")</f>
        <v>SB 2</v>
      </c>
      <c r="J870" t="s">
        <v>641</v>
      </c>
      <c r="L870" t="s">
        <v>1570</v>
      </c>
      <c r="M870" s="1">
        <v>44216</v>
      </c>
      <c r="N870" t="s">
        <v>641</v>
      </c>
      <c r="P870" t="s">
        <v>1570</v>
      </c>
      <c r="Q870" t="str">
        <f>("Passed Second Chamber")</f>
        <v>Passed Second Chamber</v>
      </c>
      <c r="R870" t="s">
        <v>641</v>
      </c>
      <c r="T870" t="s">
        <v>1570</v>
      </c>
      <c r="U870" s="1">
        <v>44334</v>
      </c>
      <c r="V870" t="s">
        <v>641</v>
      </c>
      <c r="X870" t="s">
        <v>1570</v>
      </c>
      <c r="Y870">
        <v>1</v>
      </c>
      <c r="Z870" t="s">
        <v>641</v>
      </c>
      <c r="AB870" t="s">
        <v>1570</v>
      </c>
      <c r="AC870" t="str">
        <f t="shared" si="64"/>
        <v>Issuance of emergency order is restricted, Duration of emergency order is limited</v>
      </c>
      <c r="AD870" t="s">
        <v>641</v>
      </c>
      <c r="AF870" t="s">
        <v>1570</v>
      </c>
      <c r="AG870">
        <v>0</v>
      </c>
      <c r="AO870">
        <v>0</v>
      </c>
    </row>
    <row r="871" spans="1:48" x14ac:dyDescent="0.35">
      <c r="A871" t="s">
        <v>1563</v>
      </c>
      <c r="B871" t="s">
        <v>1571</v>
      </c>
      <c r="C871" s="1">
        <v>44243</v>
      </c>
      <c r="D871" s="1">
        <v>44701</v>
      </c>
      <c r="E871">
        <v>1</v>
      </c>
      <c r="F871" t="s">
        <v>1571</v>
      </c>
      <c r="H871" t="s">
        <v>1572</v>
      </c>
      <c r="I871" t="str">
        <f>("SB 231")</f>
        <v>SB 231</v>
      </c>
      <c r="J871" t="s">
        <v>1571</v>
      </c>
      <c r="L871" t="s">
        <v>1572</v>
      </c>
      <c r="M871" s="1">
        <v>44243</v>
      </c>
      <c r="N871" t="s">
        <v>1571</v>
      </c>
      <c r="P871" t="s">
        <v>1572</v>
      </c>
      <c r="Q871" t="str">
        <f>("Introduced")</f>
        <v>Introduced</v>
      </c>
      <c r="R871" t="s">
        <v>1571</v>
      </c>
      <c r="T871" t="s">
        <v>1572</v>
      </c>
      <c r="U871" s="1">
        <v>44243</v>
      </c>
      <c r="V871" t="s">
        <v>1571</v>
      </c>
      <c r="X871" t="s">
        <v>1572</v>
      </c>
      <c r="Y871">
        <v>1</v>
      </c>
      <c r="Z871" t="s">
        <v>1571</v>
      </c>
      <c r="AB871" t="s">
        <v>1572</v>
      </c>
      <c r="AC871" t="str">
        <f t="shared" si="64"/>
        <v>Issuance of emergency order is restricted, Duration of emergency order is limited</v>
      </c>
      <c r="AD871" t="s">
        <v>1573</v>
      </c>
      <c r="AF871" t="s">
        <v>1574</v>
      </c>
      <c r="AG871">
        <v>0</v>
      </c>
      <c r="AO871">
        <v>0</v>
      </c>
    </row>
    <row r="872" spans="1:48" x14ac:dyDescent="0.35">
      <c r="A872" t="s">
        <v>1563</v>
      </c>
      <c r="B872" t="s">
        <v>1575</v>
      </c>
      <c r="C872" s="1">
        <v>44280</v>
      </c>
      <c r="D872" s="1">
        <v>44701</v>
      </c>
      <c r="E872">
        <v>1</v>
      </c>
      <c r="F872" t="s">
        <v>1575</v>
      </c>
      <c r="H872" t="s">
        <v>1576</v>
      </c>
      <c r="I872" t="str">
        <f>("SB 471")</f>
        <v>SB 471</v>
      </c>
      <c r="J872" t="s">
        <v>1575</v>
      </c>
      <c r="L872" t="s">
        <v>1576</v>
      </c>
      <c r="M872" s="1">
        <v>44280</v>
      </c>
      <c r="N872" t="s">
        <v>1575</v>
      </c>
      <c r="P872" t="s">
        <v>1576</v>
      </c>
      <c r="Q872" t="str">
        <f>("Introduced")</f>
        <v>Introduced</v>
      </c>
      <c r="R872" t="s">
        <v>1575</v>
      </c>
      <c r="T872" t="s">
        <v>1576</v>
      </c>
      <c r="U872" s="1">
        <v>44664</v>
      </c>
      <c r="V872" t="s">
        <v>1575</v>
      </c>
      <c r="X872" t="s">
        <v>1576</v>
      </c>
      <c r="Y872">
        <v>1</v>
      </c>
      <c r="Z872" t="s">
        <v>1575</v>
      </c>
      <c r="AB872" t="s">
        <v>1576</v>
      </c>
      <c r="AC872" t="str">
        <f>("Scope of emergency order is restricted")</f>
        <v>Scope of emergency order is restricted</v>
      </c>
      <c r="AD872" t="s">
        <v>1575</v>
      </c>
      <c r="AF872" t="s">
        <v>1576</v>
      </c>
      <c r="AG872">
        <v>1</v>
      </c>
      <c r="AH872" t="s">
        <v>1575</v>
      </c>
      <c r="AJ872" t="s">
        <v>1576</v>
      </c>
      <c r="AK872" t="str">
        <f>("Scope of emergency order is restricted")</f>
        <v>Scope of emergency order is restricted</v>
      </c>
      <c r="AL872" t="s">
        <v>1575</v>
      </c>
      <c r="AN872" t="s">
        <v>1576</v>
      </c>
      <c r="AO872">
        <v>1</v>
      </c>
      <c r="AP872" t="s">
        <v>1575</v>
      </c>
      <c r="AR872" t="s">
        <v>1576</v>
      </c>
      <c r="AS872" t="str">
        <f>("Scope of emergency order is restricted")</f>
        <v>Scope of emergency order is restricted</v>
      </c>
      <c r="AT872" t="s">
        <v>1575</v>
      </c>
      <c r="AV872" t="s">
        <v>1576</v>
      </c>
    </row>
    <row r="873" spans="1:48" x14ac:dyDescent="0.35">
      <c r="A873" t="s">
        <v>1563</v>
      </c>
      <c r="B873" t="s">
        <v>1577</v>
      </c>
      <c r="C873" s="1">
        <v>44306</v>
      </c>
      <c r="D873" s="1">
        <v>44701</v>
      </c>
      <c r="E873">
        <v>1</v>
      </c>
      <c r="F873" t="s">
        <v>1577</v>
      </c>
      <c r="H873" t="s">
        <v>1578</v>
      </c>
      <c r="I873" t="str">
        <f>("HB 1225")</f>
        <v>HB 1225</v>
      </c>
      <c r="J873" t="s">
        <v>1577</v>
      </c>
      <c r="L873" t="s">
        <v>1578</v>
      </c>
      <c r="M873" s="1">
        <v>44306</v>
      </c>
      <c r="N873" t="s">
        <v>1577</v>
      </c>
      <c r="P873" t="s">
        <v>1578</v>
      </c>
      <c r="Q873" t="str">
        <f>("Introduced")</f>
        <v>Introduced</v>
      </c>
      <c r="R873" t="s">
        <v>1577</v>
      </c>
      <c r="T873" t="s">
        <v>1578</v>
      </c>
      <c r="U873" s="1">
        <v>44306</v>
      </c>
      <c r="V873" t="s">
        <v>1577</v>
      </c>
      <c r="X873" t="s">
        <v>1578</v>
      </c>
      <c r="Y873">
        <v>1</v>
      </c>
      <c r="AC873" t="str">
        <f>("Scope of emergency order is restricted")</f>
        <v>Scope of emergency order is restricted</v>
      </c>
      <c r="AD873" t="s">
        <v>1579</v>
      </c>
      <c r="AF873" t="s">
        <v>1580</v>
      </c>
      <c r="AG873">
        <v>1</v>
      </c>
      <c r="AK873" t="str">
        <f>("Scope of emergency order is restricted")</f>
        <v>Scope of emergency order is restricted</v>
      </c>
      <c r="AL873" t="s">
        <v>1579</v>
      </c>
      <c r="AN873" t="s">
        <v>1580</v>
      </c>
      <c r="AO873">
        <v>1</v>
      </c>
      <c r="AS873" t="str">
        <f>("Scope of emergency order is restricted")</f>
        <v>Scope of emergency order is restricted</v>
      </c>
      <c r="AT873" t="s">
        <v>1579</v>
      </c>
      <c r="AV873" t="s">
        <v>1580</v>
      </c>
    </row>
    <row r="874" spans="1:48" x14ac:dyDescent="0.35">
      <c r="A874" t="s">
        <v>1563</v>
      </c>
      <c r="B874" t="s">
        <v>1254</v>
      </c>
      <c r="C874" s="1">
        <v>44333</v>
      </c>
      <c r="D874" s="1">
        <v>44701</v>
      </c>
      <c r="E874">
        <v>1</v>
      </c>
      <c r="F874" t="s">
        <v>1254</v>
      </c>
      <c r="H874" t="s">
        <v>1581</v>
      </c>
      <c r="I874" t="str">
        <f>("HB 1439")</f>
        <v>HB 1439</v>
      </c>
      <c r="J874" t="s">
        <v>1254</v>
      </c>
      <c r="L874" t="s">
        <v>1581</v>
      </c>
      <c r="M874" s="1">
        <v>44333</v>
      </c>
      <c r="N874" t="s">
        <v>1254</v>
      </c>
      <c r="P874" t="s">
        <v>1581</v>
      </c>
      <c r="Q874" t="str">
        <f>("Introduced")</f>
        <v>Introduced</v>
      </c>
      <c r="R874" t="s">
        <v>1254</v>
      </c>
      <c r="T874" t="s">
        <v>1581</v>
      </c>
      <c r="U874" s="1">
        <v>44333</v>
      </c>
      <c r="V874" t="s">
        <v>1254</v>
      </c>
      <c r="X874" t="s">
        <v>1581</v>
      </c>
      <c r="Y874">
        <v>1</v>
      </c>
      <c r="Z874" t="s">
        <v>1254</v>
      </c>
      <c r="AB874" t="s">
        <v>1581</v>
      </c>
      <c r="AC874" t="str">
        <f>("Scope of emergency order is restricted")</f>
        <v>Scope of emergency order is restricted</v>
      </c>
      <c r="AD874" t="s">
        <v>1254</v>
      </c>
      <c r="AF874" t="s">
        <v>1581</v>
      </c>
      <c r="AG874">
        <v>1</v>
      </c>
      <c r="AH874" t="s">
        <v>1254</v>
      </c>
      <c r="AJ874" t="s">
        <v>1581</v>
      </c>
      <c r="AK874" t="str">
        <f>("Scope of emergency order is restricted")</f>
        <v>Scope of emergency order is restricted</v>
      </c>
      <c r="AL874" t="s">
        <v>1254</v>
      </c>
      <c r="AN874" t="s">
        <v>1581</v>
      </c>
      <c r="AO874">
        <v>1</v>
      </c>
      <c r="AP874" t="s">
        <v>1254</v>
      </c>
      <c r="AR874" t="s">
        <v>1581</v>
      </c>
      <c r="AS874" t="str">
        <f>("Scope of emergency order is restricted")</f>
        <v>Scope of emergency order is restricted</v>
      </c>
      <c r="AT874" t="s">
        <v>1254</v>
      </c>
      <c r="AV874" t="s">
        <v>1581</v>
      </c>
    </row>
    <row r="875" spans="1:48" x14ac:dyDescent="0.35">
      <c r="A875" t="s">
        <v>1582</v>
      </c>
      <c r="B875" t="s">
        <v>48</v>
      </c>
      <c r="C875" s="1">
        <v>44197</v>
      </c>
      <c r="D875" s="1">
        <v>44236</v>
      </c>
      <c r="E875">
        <v>0</v>
      </c>
      <c r="I875" t="str">
        <f>("")</f>
        <v/>
      </c>
    </row>
    <row r="876" spans="1:48" x14ac:dyDescent="0.35">
      <c r="A876" t="s">
        <v>1582</v>
      </c>
      <c r="B876" t="s">
        <v>86</v>
      </c>
      <c r="C876" s="1">
        <v>44237</v>
      </c>
      <c r="D876" s="1">
        <v>44377</v>
      </c>
      <c r="E876">
        <v>1</v>
      </c>
      <c r="F876" t="s">
        <v>1583</v>
      </c>
      <c r="H876" t="s">
        <v>1584</v>
      </c>
      <c r="I876" t="str">
        <f>("SB 255")</f>
        <v>SB 255</v>
      </c>
      <c r="J876" t="s">
        <v>1583</v>
      </c>
      <c r="L876" t="s">
        <v>1584</v>
      </c>
      <c r="M876" s="1">
        <v>44237</v>
      </c>
      <c r="N876" t="s">
        <v>1583</v>
      </c>
      <c r="P876" t="s">
        <v>1584</v>
      </c>
      <c r="Q876" t="str">
        <f>("Introduced")</f>
        <v>Introduced</v>
      </c>
      <c r="R876" t="s">
        <v>1583</v>
      </c>
      <c r="T876" t="s">
        <v>1584</v>
      </c>
      <c r="U876" s="1">
        <v>44237</v>
      </c>
      <c r="V876" t="s">
        <v>1583</v>
      </c>
      <c r="X876" t="s">
        <v>1584</v>
      </c>
      <c r="Y876">
        <v>1</v>
      </c>
      <c r="Z876" t="s">
        <v>1583</v>
      </c>
      <c r="AB876" t="s">
        <v>1584</v>
      </c>
      <c r="AC876" t="str">
        <f>("Issuance of emergency order is restricted")</f>
        <v>Issuance of emergency order is restricted</v>
      </c>
      <c r="AD876" t="s">
        <v>1583</v>
      </c>
      <c r="AF876" t="s">
        <v>1584</v>
      </c>
      <c r="AG876">
        <v>0</v>
      </c>
      <c r="AO876">
        <v>0</v>
      </c>
    </row>
    <row r="877" spans="1:48" x14ac:dyDescent="0.35">
      <c r="A877" t="s">
        <v>1582</v>
      </c>
      <c r="B877" t="s">
        <v>1585</v>
      </c>
      <c r="C877" s="1">
        <v>44252</v>
      </c>
      <c r="D877" s="1">
        <v>44377</v>
      </c>
      <c r="E877">
        <v>1</v>
      </c>
      <c r="F877" t="s">
        <v>1586</v>
      </c>
      <c r="H877" t="s">
        <v>1587</v>
      </c>
      <c r="I877" t="str">
        <f>("HB 5941")</f>
        <v>HB 5941</v>
      </c>
      <c r="J877" t="s">
        <v>1588</v>
      </c>
      <c r="L877" t="s">
        <v>1589</v>
      </c>
      <c r="M877" s="1">
        <v>44252</v>
      </c>
      <c r="N877" t="s">
        <v>1588</v>
      </c>
      <c r="P877" t="s">
        <v>1589</v>
      </c>
      <c r="Q877" t="str">
        <f>("Introduced")</f>
        <v>Introduced</v>
      </c>
      <c r="R877" t="s">
        <v>1588</v>
      </c>
      <c r="T877" t="s">
        <v>1589</v>
      </c>
      <c r="U877" s="1">
        <v>44252</v>
      </c>
      <c r="V877" t="s">
        <v>1588</v>
      </c>
      <c r="X877" t="s">
        <v>1589</v>
      </c>
      <c r="Y877">
        <v>1</v>
      </c>
      <c r="Z877" t="s">
        <v>1588</v>
      </c>
      <c r="AB877" t="s">
        <v>1589</v>
      </c>
      <c r="AC877" t="str">
        <f>("Issuance of emergency order is restricted, Duration of emergency order is limited, Termination by legislature")</f>
        <v>Issuance of emergency order is restricted, Duration of emergency order is limited, Termination by legislature</v>
      </c>
      <c r="AD877" t="s">
        <v>1588</v>
      </c>
      <c r="AF877" t="s">
        <v>1589</v>
      </c>
      <c r="AG877">
        <v>0</v>
      </c>
      <c r="AO877">
        <v>0</v>
      </c>
    </row>
    <row r="878" spans="1:48" x14ac:dyDescent="0.35">
      <c r="A878" t="s">
        <v>1582</v>
      </c>
      <c r="B878" t="s">
        <v>1590</v>
      </c>
      <c r="C878" s="1">
        <v>44253</v>
      </c>
      <c r="D878" s="1">
        <v>44377</v>
      </c>
      <c r="E878">
        <v>1</v>
      </c>
      <c r="F878" t="s">
        <v>1591</v>
      </c>
      <c r="H878" t="s">
        <v>1592</v>
      </c>
      <c r="I878" t="str">
        <f>("HB 5989")</f>
        <v>HB 5989</v>
      </c>
      <c r="J878" t="s">
        <v>1591</v>
      </c>
      <c r="L878" t="s">
        <v>1592</v>
      </c>
      <c r="M878" s="1">
        <v>44253</v>
      </c>
      <c r="N878" t="s">
        <v>1591</v>
      </c>
      <c r="P878" t="s">
        <v>1592</v>
      </c>
      <c r="Q878" t="str">
        <f>("Introduced")</f>
        <v>Introduced</v>
      </c>
      <c r="R878" t="s">
        <v>1591</v>
      </c>
      <c r="T878" t="s">
        <v>1592</v>
      </c>
      <c r="U878" s="1">
        <v>44253</v>
      </c>
      <c r="V878" t="s">
        <v>1591</v>
      </c>
      <c r="X878" t="s">
        <v>1592</v>
      </c>
      <c r="Y878">
        <v>1</v>
      </c>
      <c r="Z878" t="s">
        <v>1591</v>
      </c>
      <c r="AB878" t="s">
        <v>1592</v>
      </c>
      <c r="AC878" t="str">
        <f>("Scope of emergency order is restricted")</f>
        <v>Scope of emergency order is restricted</v>
      </c>
      <c r="AD878" t="s">
        <v>1591</v>
      </c>
      <c r="AF878" t="s">
        <v>1592</v>
      </c>
      <c r="AG878">
        <v>0</v>
      </c>
      <c r="AO878">
        <v>0</v>
      </c>
    </row>
    <row r="879" spans="1:48" x14ac:dyDescent="0.35">
      <c r="A879" t="s">
        <v>1582</v>
      </c>
      <c r="B879" t="s">
        <v>1590</v>
      </c>
      <c r="C879" s="1">
        <v>44378</v>
      </c>
      <c r="D879" s="1">
        <v>44701</v>
      </c>
      <c r="E879">
        <v>1</v>
      </c>
      <c r="F879" t="s">
        <v>1591</v>
      </c>
      <c r="H879" t="s">
        <v>1592</v>
      </c>
      <c r="I879" t="str">
        <f>("HB 5989")</f>
        <v>HB 5989</v>
      </c>
      <c r="J879" t="s">
        <v>1591</v>
      </c>
      <c r="L879" t="s">
        <v>1592</v>
      </c>
      <c r="M879" s="1">
        <v>44253</v>
      </c>
      <c r="N879" t="s">
        <v>1591</v>
      </c>
      <c r="P879" t="s">
        <v>1592</v>
      </c>
      <c r="Q879" t="str">
        <f>("Failed")</f>
        <v>Failed</v>
      </c>
      <c r="R879" t="s">
        <v>1591</v>
      </c>
      <c r="T879" t="s">
        <v>1592</v>
      </c>
      <c r="U879" s="1">
        <v>44378</v>
      </c>
      <c r="V879" t="s">
        <v>1591</v>
      </c>
      <c r="X879" t="s">
        <v>1592</v>
      </c>
      <c r="Y879">
        <v>1</v>
      </c>
      <c r="Z879" t="s">
        <v>1591</v>
      </c>
      <c r="AB879" t="s">
        <v>1592</v>
      </c>
      <c r="AC879" t="str">
        <f>("Scope of emergency order is restricted")</f>
        <v>Scope of emergency order is restricted</v>
      </c>
      <c r="AD879" t="s">
        <v>1591</v>
      </c>
      <c r="AF879" t="s">
        <v>1592</v>
      </c>
      <c r="AG879">
        <v>0</v>
      </c>
      <c r="AO879">
        <v>0</v>
      </c>
    </row>
    <row r="880" spans="1:48" x14ac:dyDescent="0.35">
      <c r="A880" t="s">
        <v>1582</v>
      </c>
      <c r="B880" t="s">
        <v>1585</v>
      </c>
      <c r="C880" s="1">
        <v>44378</v>
      </c>
      <c r="D880" s="1">
        <v>44701</v>
      </c>
      <c r="E880">
        <v>1</v>
      </c>
      <c r="F880" t="s">
        <v>1588</v>
      </c>
      <c r="H880" t="s">
        <v>1589</v>
      </c>
      <c r="I880" t="str">
        <f>("HB 5941")</f>
        <v>HB 5941</v>
      </c>
      <c r="J880" t="s">
        <v>1588</v>
      </c>
      <c r="L880" t="s">
        <v>1589</v>
      </c>
      <c r="M880" s="1">
        <v>44252</v>
      </c>
      <c r="N880" t="s">
        <v>1588</v>
      </c>
      <c r="P880" t="s">
        <v>1589</v>
      </c>
      <c r="Q880" t="str">
        <f>("Failed")</f>
        <v>Failed</v>
      </c>
      <c r="R880" t="s">
        <v>1588</v>
      </c>
      <c r="T880" t="s">
        <v>1589</v>
      </c>
      <c r="U880" s="1">
        <v>44378</v>
      </c>
      <c r="V880" t="s">
        <v>1588</v>
      </c>
      <c r="X880" t="s">
        <v>1589</v>
      </c>
      <c r="Y880">
        <v>1</v>
      </c>
      <c r="Z880" t="s">
        <v>1588</v>
      </c>
      <c r="AB880" t="s">
        <v>1589</v>
      </c>
      <c r="AC880" t="str">
        <f>("Issuance of emergency order is restricted, Duration of emergency order is limited, Termination by legislature")</f>
        <v>Issuance of emergency order is restricted, Duration of emergency order is limited, Termination by legislature</v>
      </c>
      <c r="AD880" t="s">
        <v>1588</v>
      </c>
      <c r="AF880" t="s">
        <v>1589</v>
      </c>
      <c r="AG880">
        <v>0</v>
      </c>
      <c r="AO880">
        <v>0</v>
      </c>
    </row>
    <row r="881" spans="1:48" x14ac:dyDescent="0.35">
      <c r="A881" t="s">
        <v>1582</v>
      </c>
      <c r="B881" t="s">
        <v>86</v>
      </c>
      <c r="C881" s="1">
        <v>44378</v>
      </c>
      <c r="D881" s="1">
        <v>44701</v>
      </c>
      <c r="E881">
        <v>1</v>
      </c>
      <c r="F881" t="s">
        <v>1583</v>
      </c>
      <c r="H881" t="s">
        <v>1584</v>
      </c>
      <c r="I881" t="str">
        <f>("SB 255")</f>
        <v>SB 255</v>
      </c>
      <c r="J881" t="s">
        <v>1583</v>
      </c>
      <c r="L881" t="s">
        <v>1584</v>
      </c>
      <c r="M881" s="1">
        <v>44237</v>
      </c>
      <c r="N881" t="s">
        <v>1583</v>
      </c>
      <c r="P881" t="s">
        <v>1584</v>
      </c>
      <c r="Q881" t="str">
        <f>("Failed")</f>
        <v>Failed</v>
      </c>
      <c r="R881" t="s">
        <v>1583</v>
      </c>
      <c r="T881" t="s">
        <v>1584</v>
      </c>
      <c r="U881" s="1">
        <v>44378</v>
      </c>
      <c r="V881" t="s">
        <v>1583</v>
      </c>
      <c r="X881" t="s">
        <v>1584</v>
      </c>
      <c r="Y881">
        <v>1</v>
      </c>
      <c r="Z881" t="s">
        <v>1583</v>
      </c>
      <c r="AB881" t="s">
        <v>1584</v>
      </c>
      <c r="AC881" t="str">
        <f>("Issuance of emergency order is restricted")</f>
        <v>Issuance of emergency order is restricted</v>
      </c>
      <c r="AD881" t="s">
        <v>1583</v>
      </c>
      <c r="AF881" t="s">
        <v>1584</v>
      </c>
      <c r="AG881">
        <v>0</v>
      </c>
      <c r="AO881">
        <v>0</v>
      </c>
    </row>
    <row r="882" spans="1:48" x14ac:dyDescent="0.35">
      <c r="A882" t="s">
        <v>1582</v>
      </c>
      <c r="B882" t="s">
        <v>1593</v>
      </c>
      <c r="C882" s="1">
        <v>44586</v>
      </c>
      <c r="D882" s="1">
        <v>44701</v>
      </c>
      <c r="E882">
        <v>1</v>
      </c>
      <c r="F882" t="s">
        <v>1583</v>
      </c>
      <c r="H882" t="s">
        <v>139</v>
      </c>
      <c r="I882" t="str">
        <f>("SB 2110")</f>
        <v>SB 2110</v>
      </c>
      <c r="J882" t="s">
        <v>1583</v>
      </c>
      <c r="L882" t="s">
        <v>139</v>
      </c>
      <c r="M882" s="1">
        <v>44586</v>
      </c>
      <c r="N882" t="s">
        <v>1583</v>
      </c>
      <c r="P882" t="s">
        <v>139</v>
      </c>
      <c r="Q882" t="str">
        <f>("Introduced")</f>
        <v>Introduced</v>
      </c>
      <c r="R882" t="s">
        <v>1583</v>
      </c>
      <c r="T882" t="s">
        <v>139</v>
      </c>
      <c r="U882" s="1">
        <v>44586</v>
      </c>
      <c r="V882" t="s">
        <v>1583</v>
      </c>
      <c r="X882" t="s">
        <v>139</v>
      </c>
      <c r="Y882">
        <v>1</v>
      </c>
      <c r="Z882" t="s">
        <v>1583</v>
      </c>
      <c r="AB882" t="s">
        <v>139</v>
      </c>
      <c r="AC882" t="str">
        <f>("Issuance of emergency order is restricted, Duration of emergency order is limited, Termination by legislature")</f>
        <v>Issuance of emergency order is restricted, Duration of emergency order is limited, Termination by legislature</v>
      </c>
      <c r="AD882" t="s">
        <v>1583</v>
      </c>
      <c r="AF882" t="s">
        <v>139</v>
      </c>
      <c r="AG882">
        <v>0</v>
      </c>
      <c r="AO882">
        <v>0</v>
      </c>
    </row>
    <row r="883" spans="1:48" x14ac:dyDescent="0.35">
      <c r="A883" t="s">
        <v>1582</v>
      </c>
      <c r="B883" t="s">
        <v>1594</v>
      </c>
      <c r="C883" s="1">
        <v>44594</v>
      </c>
      <c r="D883" s="1">
        <v>44701</v>
      </c>
      <c r="E883">
        <v>1</v>
      </c>
      <c r="F883" t="s">
        <v>1595</v>
      </c>
      <c r="H883" t="s">
        <v>1596</v>
      </c>
      <c r="I883" t="str">
        <f>("HB 7321")</f>
        <v>HB 7321</v>
      </c>
      <c r="J883" t="s">
        <v>1595</v>
      </c>
      <c r="L883" t="s">
        <v>1596</v>
      </c>
      <c r="M883" s="1">
        <v>44594</v>
      </c>
      <c r="N883" t="s">
        <v>1595</v>
      </c>
      <c r="P883" t="s">
        <v>1596</v>
      </c>
      <c r="Q883" t="str">
        <f>("Introduced")</f>
        <v>Introduced</v>
      </c>
      <c r="R883" t="s">
        <v>1595</v>
      </c>
      <c r="T883" t="s">
        <v>1596</v>
      </c>
      <c r="U883" s="1">
        <v>44594</v>
      </c>
      <c r="V883" t="s">
        <v>1595</v>
      </c>
      <c r="X883" t="s">
        <v>1596</v>
      </c>
      <c r="Y883">
        <v>1</v>
      </c>
      <c r="Z883" t="s">
        <v>1595</v>
      </c>
      <c r="AB883" t="s">
        <v>1596</v>
      </c>
      <c r="AC883" t="str">
        <f>("Scope of emergency order is restricted")</f>
        <v>Scope of emergency order is restricted</v>
      </c>
      <c r="AD883" t="s">
        <v>1595</v>
      </c>
      <c r="AF883" t="s">
        <v>1596</v>
      </c>
      <c r="AG883">
        <v>1</v>
      </c>
      <c r="AH883" t="s">
        <v>1595</v>
      </c>
      <c r="AJ883" t="s">
        <v>1596</v>
      </c>
      <c r="AK883" t="str">
        <f>("Scope of emergency order is restricted")</f>
        <v>Scope of emergency order is restricted</v>
      </c>
      <c r="AL883" t="s">
        <v>1595</v>
      </c>
      <c r="AN883" t="s">
        <v>1596</v>
      </c>
      <c r="AO883">
        <v>1</v>
      </c>
      <c r="AP883" t="s">
        <v>1595</v>
      </c>
      <c r="AR883" t="s">
        <v>1596</v>
      </c>
      <c r="AS883" t="str">
        <f>("Scope of emergency order is restricted")</f>
        <v>Scope of emergency order is restricted</v>
      </c>
      <c r="AT883" t="s">
        <v>1595</v>
      </c>
      <c r="AV883" t="s">
        <v>1596</v>
      </c>
    </row>
    <row r="884" spans="1:48" x14ac:dyDescent="0.35">
      <c r="A884" t="s">
        <v>1597</v>
      </c>
      <c r="B884" t="s">
        <v>48</v>
      </c>
      <c r="C884" s="1">
        <v>44197</v>
      </c>
      <c r="D884" s="1">
        <v>44207</v>
      </c>
      <c r="E884">
        <v>0</v>
      </c>
      <c r="I884" t="str">
        <f>("")</f>
        <v/>
      </c>
    </row>
    <row r="885" spans="1:48" x14ac:dyDescent="0.35">
      <c r="A885" t="s">
        <v>1597</v>
      </c>
      <c r="B885" t="s">
        <v>1598</v>
      </c>
      <c r="C885" s="1">
        <v>44208</v>
      </c>
      <c r="D885" s="1">
        <v>44701</v>
      </c>
      <c r="E885">
        <v>1</v>
      </c>
      <c r="I885" t="str">
        <f>("H 3387")</f>
        <v>H 3387</v>
      </c>
      <c r="M885" t="s">
        <v>1599</v>
      </c>
      <c r="Q885" t="str">
        <f t="shared" ref="Q885:Q899" si="65">("Introduced")</f>
        <v>Introduced</v>
      </c>
      <c r="U885" s="1">
        <v>44208</v>
      </c>
      <c r="Y885">
        <v>1</v>
      </c>
      <c r="AC885" t="str">
        <f>("Issuance of emergency order is restricted, Duration of emergency order is limited")</f>
        <v>Issuance of emergency order is restricted, Duration of emergency order is limited</v>
      </c>
      <c r="AG885">
        <v>0</v>
      </c>
      <c r="AO885">
        <v>0</v>
      </c>
    </row>
    <row r="886" spans="1:48" x14ac:dyDescent="0.35">
      <c r="A886" t="s">
        <v>1597</v>
      </c>
      <c r="B886" t="s">
        <v>1600</v>
      </c>
      <c r="C886" s="1">
        <v>44208</v>
      </c>
      <c r="D886" s="1">
        <v>44701</v>
      </c>
      <c r="E886">
        <v>1</v>
      </c>
      <c r="I886" t="str">
        <f>("S 45")</f>
        <v>S 45</v>
      </c>
      <c r="M886" s="1">
        <v>44208</v>
      </c>
      <c r="Q886" t="str">
        <f t="shared" si="65"/>
        <v>Introduced</v>
      </c>
      <c r="U886" s="1">
        <v>44208</v>
      </c>
      <c r="Y886">
        <v>1</v>
      </c>
      <c r="AC886" t="str">
        <f>("Issuance of emergency order is restricted, Duration of emergency order is limited")</f>
        <v>Issuance of emergency order is restricted, Duration of emergency order is limited</v>
      </c>
      <c r="AG886">
        <v>0</v>
      </c>
      <c r="AO886">
        <v>0</v>
      </c>
    </row>
    <row r="887" spans="1:48" x14ac:dyDescent="0.35">
      <c r="A887" t="s">
        <v>1597</v>
      </c>
      <c r="B887" t="s">
        <v>1601</v>
      </c>
      <c r="C887" s="1">
        <v>44208</v>
      </c>
      <c r="D887" s="1">
        <v>44701</v>
      </c>
      <c r="E887">
        <v>1</v>
      </c>
      <c r="I887" t="str">
        <f>("S 104")</f>
        <v>S 104</v>
      </c>
      <c r="M887" s="1">
        <v>44208</v>
      </c>
      <c r="Q887" t="str">
        <f t="shared" si="65"/>
        <v>Introduced</v>
      </c>
      <c r="U887" s="1">
        <v>44208</v>
      </c>
      <c r="Y887">
        <v>1</v>
      </c>
      <c r="AC887" t="str">
        <f>("Duration of emergency order is limited, Termination by legislature")</f>
        <v>Duration of emergency order is limited, Termination by legislature</v>
      </c>
      <c r="AG887">
        <v>0</v>
      </c>
      <c r="AO887">
        <v>0</v>
      </c>
    </row>
    <row r="888" spans="1:48" x14ac:dyDescent="0.35">
      <c r="A888" t="s">
        <v>1597</v>
      </c>
      <c r="B888" t="s">
        <v>1602</v>
      </c>
      <c r="C888" s="1">
        <v>44208</v>
      </c>
      <c r="D888" s="1">
        <v>44701</v>
      </c>
      <c r="E888">
        <v>1</v>
      </c>
      <c r="I888" t="str">
        <f>("S 382")</f>
        <v>S 382</v>
      </c>
      <c r="M888" s="1">
        <v>44208</v>
      </c>
      <c r="Q888" t="str">
        <f t="shared" si="65"/>
        <v>Introduced</v>
      </c>
      <c r="U888" s="1">
        <v>44208</v>
      </c>
      <c r="Y888">
        <v>1</v>
      </c>
      <c r="AC888" t="str">
        <f>("Issuance of emergency order is restricted, Duration of emergency order is limited")</f>
        <v>Issuance of emergency order is restricted, Duration of emergency order is limited</v>
      </c>
      <c r="AG888">
        <v>0</v>
      </c>
      <c r="AO888">
        <v>0</v>
      </c>
    </row>
    <row r="889" spans="1:48" x14ac:dyDescent="0.35">
      <c r="A889" t="s">
        <v>1597</v>
      </c>
      <c r="B889" t="s">
        <v>1603</v>
      </c>
      <c r="C889" s="1">
        <v>44208</v>
      </c>
      <c r="D889" s="1">
        <v>44539</v>
      </c>
      <c r="E889">
        <v>1</v>
      </c>
      <c r="I889" t="str">
        <f>("H 3126")</f>
        <v>H 3126</v>
      </c>
      <c r="M889" s="1">
        <v>44208</v>
      </c>
      <c r="Q889" t="str">
        <f t="shared" si="65"/>
        <v>Introduced</v>
      </c>
      <c r="U889" s="1">
        <v>44539</v>
      </c>
      <c r="Y889">
        <v>1</v>
      </c>
      <c r="AC889" t="str">
        <f>("Scope of emergency order is restricted")</f>
        <v>Scope of emergency order is restricted</v>
      </c>
      <c r="AG889">
        <v>1</v>
      </c>
      <c r="AK889" t="str">
        <f t="shared" ref="AK889:AK900" si="66">("Scope of emergency order is restricted")</f>
        <v>Scope of emergency order is restricted</v>
      </c>
      <c r="AO889">
        <v>1</v>
      </c>
      <c r="AS889" t="str">
        <f t="shared" ref="AS889:AS899" si="67">("Scope of emergency order is restricted")</f>
        <v>Scope of emergency order is restricted</v>
      </c>
    </row>
    <row r="890" spans="1:48" x14ac:dyDescent="0.35">
      <c r="A890" t="s">
        <v>1597</v>
      </c>
      <c r="B890" t="s">
        <v>1604</v>
      </c>
      <c r="C890" s="1">
        <v>44510</v>
      </c>
      <c r="D890" s="1">
        <v>44701</v>
      </c>
      <c r="E890">
        <v>1</v>
      </c>
      <c r="I890" t="str">
        <f>("H 4507")</f>
        <v>H 4507</v>
      </c>
      <c r="M890" s="1">
        <v>44510</v>
      </c>
      <c r="Q890" t="str">
        <f t="shared" si="65"/>
        <v>Introduced</v>
      </c>
      <c r="U890" s="1">
        <v>44572</v>
      </c>
      <c r="Y890">
        <v>0</v>
      </c>
      <c r="AG890">
        <v>1</v>
      </c>
      <c r="AK890" t="str">
        <f t="shared" si="66"/>
        <v>Scope of emergency order is restricted</v>
      </c>
      <c r="AO890">
        <v>1</v>
      </c>
      <c r="AS890" t="str">
        <f t="shared" si="67"/>
        <v>Scope of emergency order is restricted</v>
      </c>
    </row>
    <row r="891" spans="1:48" x14ac:dyDescent="0.35">
      <c r="A891" t="s">
        <v>1597</v>
      </c>
      <c r="B891" t="s">
        <v>1605</v>
      </c>
      <c r="C891" s="1">
        <v>44510</v>
      </c>
      <c r="D891" s="1">
        <v>44701</v>
      </c>
      <c r="E891">
        <v>1</v>
      </c>
      <c r="I891" t="str">
        <f>("H 4555")</f>
        <v>H 4555</v>
      </c>
      <c r="M891" s="1">
        <v>44510</v>
      </c>
      <c r="Q891" t="str">
        <f t="shared" si="65"/>
        <v>Introduced</v>
      </c>
      <c r="U891" s="1">
        <v>44572</v>
      </c>
      <c r="Y891">
        <v>1</v>
      </c>
      <c r="AC891" t="str">
        <f t="shared" ref="AC891:AC899" si="68">("Scope of emergency order is restricted")</f>
        <v>Scope of emergency order is restricted</v>
      </c>
      <c r="AG891">
        <v>1</v>
      </c>
      <c r="AK891" t="str">
        <f t="shared" si="66"/>
        <v>Scope of emergency order is restricted</v>
      </c>
      <c r="AO891">
        <v>1</v>
      </c>
      <c r="AS891" t="str">
        <f t="shared" si="67"/>
        <v>Scope of emergency order is restricted</v>
      </c>
    </row>
    <row r="892" spans="1:48" x14ac:dyDescent="0.35">
      <c r="A892" t="s">
        <v>1597</v>
      </c>
      <c r="B892" t="s">
        <v>1606</v>
      </c>
      <c r="C892" s="1">
        <v>44510</v>
      </c>
      <c r="D892" s="1">
        <v>44701</v>
      </c>
      <c r="E892">
        <v>1</v>
      </c>
      <c r="I892" t="str">
        <f>("H 4560")</f>
        <v>H 4560</v>
      </c>
      <c r="M892" s="1">
        <v>44510</v>
      </c>
      <c r="Q892" t="str">
        <f t="shared" si="65"/>
        <v>Introduced</v>
      </c>
      <c r="U892" s="1">
        <v>44572</v>
      </c>
      <c r="Y892">
        <v>1</v>
      </c>
      <c r="AC892" t="str">
        <f t="shared" si="68"/>
        <v>Scope of emergency order is restricted</v>
      </c>
      <c r="AG892">
        <v>1</v>
      </c>
      <c r="AK892" t="str">
        <f t="shared" si="66"/>
        <v>Scope of emergency order is restricted</v>
      </c>
      <c r="AO892">
        <v>1</v>
      </c>
      <c r="AS892" t="str">
        <f t="shared" si="67"/>
        <v>Scope of emergency order is restricted</v>
      </c>
    </row>
    <row r="893" spans="1:48" x14ac:dyDescent="0.35">
      <c r="A893" t="s">
        <v>1597</v>
      </c>
      <c r="B893" t="s">
        <v>1607</v>
      </c>
      <c r="C893" s="1">
        <v>44510</v>
      </c>
      <c r="D893" s="1">
        <v>44701</v>
      </c>
      <c r="E893">
        <v>1</v>
      </c>
      <c r="I893" t="str">
        <f>("H 4561")</f>
        <v>H 4561</v>
      </c>
      <c r="M893" s="1">
        <v>44510</v>
      </c>
      <c r="Q893" t="str">
        <f t="shared" si="65"/>
        <v>Introduced</v>
      </c>
      <c r="U893" s="1">
        <v>44572</v>
      </c>
      <c r="Y893">
        <v>1</v>
      </c>
      <c r="AC893" t="str">
        <f t="shared" si="68"/>
        <v>Scope of emergency order is restricted</v>
      </c>
      <c r="AG893">
        <v>1</v>
      </c>
      <c r="AK893" t="str">
        <f t="shared" si="66"/>
        <v>Scope of emergency order is restricted</v>
      </c>
      <c r="AO893">
        <v>1</v>
      </c>
      <c r="AS893" t="str">
        <f t="shared" si="67"/>
        <v>Scope of emergency order is restricted</v>
      </c>
    </row>
    <row r="894" spans="1:48" x14ac:dyDescent="0.35">
      <c r="A894" t="s">
        <v>1597</v>
      </c>
      <c r="B894" t="s">
        <v>1608</v>
      </c>
      <c r="C894" s="1">
        <v>44510</v>
      </c>
      <c r="D894" s="1">
        <v>44701</v>
      </c>
      <c r="E894">
        <v>1</v>
      </c>
      <c r="I894" t="str">
        <f>("H 4565")</f>
        <v>H 4565</v>
      </c>
      <c r="M894" s="1">
        <v>44510</v>
      </c>
      <c r="Q894" t="str">
        <f t="shared" si="65"/>
        <v>Introduced</v>
      </c>
      <c r="U894" s="1">
        <v>44572</v>
      </c>
      <c r="Y894">
        <v>1</v>
      </c>
      <c r="AC894" t="str">
        <f t="shared" si="68"/>
        <v>Scope of emergency order is restricted</v>
      </c>
      <c r="AG894">
        <v>1</v>
      </c>
      <c r="AK894" t="str">
        <f t="shared" si="66"/>
        <v>Scope of emergency order is restricted</v>
      </c>
      <c r="AO894">
        <v>1</v>
      </c>
      <c r="AS894" t="str">
        <f t="shared" si="67"/>
        <v>Scope of emergency order is restricted</v>
      </c>
    </row>
    <row r="895" spans="1:48" x14ac:dyDescent="0.35">
      <c r="A895" t="s">
        <v>1597</v>
      </c>
      <c r="B895" t="s">
        <v>1609</v>
      </c>
      <c r="C895" s="1">
        <v>44510</v>
      </c>
      <c r="D895" s="1">
        <v>44701</v>
      </c>
      <c r="E895">
        <v>1</v>
      </c>
      <c r="I895" t="str">
        <f>("H 4508")</f>
        <v>H 4508</v>
      </c>
      <c r="M895" s="1">
        <v>44510</v>
      </c>
      <c r="Q895" t="str">
        <f t="shared" si="65"/>
        <v>Introduced</v>
      </c>
      <c r="U895" s="1">
        <v>44572</v>
      </c>
      <c r="Y895">
        <v>1</v>
      </c>
      <c r="AC895" t="str">
        <f t="shared" si="68"/>
        <v>Scope of emergency order is restricted</v>
      </c>
      <c r="AG895">
        <v>1</v>
      </c>
      <c r="AK895" t="str">
        <f t="shared" si="66"/>
        <v>Scope of emergency order is restricted</v>
      </c>
      <c r="AO895">
        <v>1</v>
      </c>
      <c r="AS895" t="str">
        <f t="shared" si="67"/>
        <v>Scope of emergency order is restricted</v>
      </c>
    </row>
    <row r="896" spans="1:48" x14ac:dyDescent="0.35">
      <c r="A896" t="s">
        <v>1597</v>
      </c>
      <c r="B896" t="s">
        <v>1610</v>
      </c>
      <c r="C896" s="1">
        <v>44510</v>
      </c>
      <c r="D896" s="1">
        <v>44701</v>
      </c>
      <c r="E896">
        <v>1</v>
      </c>
      <c r="I896" t="str">
        <f>("H 4509")</f>
        <v>H 4509</v>
      </c>
      <c r="M896" s="1">
        <v>44510</v>
      </c>
      <c r="Q896" t="str">
        <f t="shared" si="65"/>
        <v>Introduced</v>
      </c>
      <c r="U896" s="1">
        <v>44572</v>
      </c>
      <c r="Y896">
        <v>1</v>
      </c>
      <c r="AC896" t="str">
        <f t="shared" si="68"/>
        <v>Scope of emergency order is restricted</v>
      </c>
      <c r="AG896">
        <v>1</v>
      </c>
      <c r="AK896" t="str">
        <f t="shared" si="66"/>
        <v>Scope of emergency order is restricted</v>
      </c>
      <c r="AO896">
        <v>1</v>
      </c>
      <c r="AS896" t="str">
        <f t="shared" si="67"/>
        <v>Scope of emergency order is restricted</v>
      </c>
    </row>
    <row r="897" spans="1:48" x14ac:dyDescent="0.35">
      <c r="A897" t="s">
        <v>1597</v>
      </c>
      <c r="B897" t="s">
        <v>1611</v>
      </c>
      <c r="C897" s="1">
        <v>44510</v>
      </c>
      <c r="D897" s="1">
        <v>44701</v>
      </c>
      <c r="E897">
        <v>1</v>
      </c>
      <c r="I897" t="str">
        <f>("H 4552")</f>
        <v>H 4552</v>
      </c>
      <c r="M897" s="1">
        <v>44510</v>
      </c>
      <c r="Q897" t="str">
        <f t="shared" si="65"/>
        <v>Introduced</v>
      </c>
      <c r="U897" s="1">
        <v>44572</v>
      </c>
      <c r="Y897">
        <v>1</v>
      </c>
      <c r="AC897" t="str">
        <f t="shared" si="68"/>
        <v>Scope of emergency order is restricted</v>
      </c>
      <c r="AG897">
        <v>1</v>
      </c>
      <c r="AK897" t="str">
        <f t="shared" si="66"/>
        <v>Scope of emergency order is restricted</v>
      </c>
      <c r="AO897">
        <v>1</v>
      </c>
      <c r="AS897" t="str">
        <f t="shared" si="67"/>
        <v>Scope of emergency order is restricted</v>
      </c>
    </row>
    <row r="898" spans="1:48" x14ac:dyDescent="0.35">
      <c r="A898" t="s">
        <v>1597</v>
      </c>
      <c r="B898" t="s">
        <v>1612</v>
      </c>
      <c r="C898" s="1">
        <v>44536</v>
      </c>
      <c r="D898" s="1">
        <v>44701</v>
      </c>
      <c r="E898">
        <v>1</v>
      </c>
      <c r="I898" t="str">
        <f>("S 899")</f>
        <v>S 899</v>
      </c>
      <c r="M898" s="1">
        <v>44536</v>
      </c>
      <c r="Q898" t="str">
        <f t="shared" si="65"/>
        <v>Introduced</v>
      </c>
      <c r="U898" s="1">
        <v>44536</v>
      </c>
      <c r="Y898">
        <v>1</v>
      </c>
      <c r="AC898" t="str">
        <f t="shared" si="68"/>
        <v>Scope of emergency order is restricted</v>
      </c>
      <c r="AG898">
        <v>1</v>
      </c>
      <c r="AK898" t="str">
        <f t="shared" si="66"/>
        <v>Scope of emergency order is restricted</v>
      </c>
      <c r="AO898">
        <v>1</v>
      </c>
      <c r="AS898" t="str">
        <f t="shared" si="67"/>
        <v>Scope of emergency order is restricted</v>
      </c>
    </row>
    <row r="899" spans="1:48" x14ac:dyDescent="0.35">
      <c r="A899" t="s">
        <v>1597</v>
      </c>
      <c r="B899" t="s">
        <v>1613</v>
      </c>
      <c r="C899" s="1">
        <v>44536</v>
      </c>
      <c r="D899" s="1">
        <v>44701</v>
      </c>
      <c r="E899">
        <v>1</v>
      </c>
      <c r="I899" t="str">
        <f>("S 900")</f>
        <v>S 900</v>
      </c>
      <c r="M899" s="1">
        <v>44536</v>
      </c>
      <c r="Q899" t="str">
        <f t="shared" si="65"/>
        <v>Introduced</v>
      </c>
      <c r="U899" s="1">
        <v>44536</v>
      </c>
      <c r="Y899">
        <v>1</v>
      </c>
      <c r="AC899" t="str">
        <f t="shared" si="68"/>
        <v>Scope of emergency order is restricted</v>
      </c>
      <c r="AG899">
        <v>1</v>
      </c>
      <c r="AK899" t="str">
        <f t="shared" si="66"/>
        <v>Scope of emergency order is restricted</v>
      </c>
      <c r="AO899">
        <v>1</v>
      </c>
      <c r="AS899" t="str">
        <f t="shared" si="67"/>
        <v>Scope of emergency order is restricted</v>
      </c>
    </row>
    <row r="900" spans="1:48" x14ac:dyDescent="0.35">
      <c r="A900" t="s">
        <v>1597</v>
      </c>
      <c r="B900" t="s">
        <v>1614</v>
      </c>
      <c r="C900" s="1">
        <v>44540</v>
      </c>
      <c r="D900" s="1">
        <v>44701</v>
      </c>
      <c r="E900">
        <v>1</v>
      </c>
      <c r="I900" t="str">
        <f>("S 177")</f>
        <v>S 177</v>
      </c>
      <c r="M900" s="1">
        <v>44208</v>
      </c>
      <c r="Q900" t="str">
        <f>("Passed First Chamber")</f>
        <v>Passed First Chamber</v>
      </c>
      <c r="U900" s="1">
        <v>44294</v>
      </c>
      <c r="Y900">
        <v>0</v>
      </c>
      <c r="AG900">
        <v>1</v>
      </c>
      <c r="AK900" t="str">
        <f t="shared" si="66"/>
        <v>Scope of emergency order is restricted</v>
      </c>
      <c r="AO900">
        <v>0</v>
      </c>
    </row>
    <row r="901" spans="1:48" x14ac:dyDescent="0.35">
      <c r="A901" t="s">
        <v>1597</v>
      </c>
      <c r="B901" t="s">
        <v>1615</v>
      </c>
      <c r="C901" s="1">
        <v>44540</v>
      </c>
      <c r="D901" s="1">
        <v>44701</v>
      </c>
      <c r="E901">
        <v>1</v>
      </c>
      <c r="I901" t="str">
        <f>("H 3443")</f>
        <v>H 3443</v>
      </c>
      <c r="M901" s="1">
        <v>44208</v>
      </c>
      <c r="Q901" t="str">
        <f>("Passed First Chamber")</f>
        <v>Passed First Chamber</v>
      </c>
      <c r="U901" s="1">
        <v>44257</v>
      </c>
      <c r="Y901">
        <v>1</v>
      </c>
      <c r="AC901" t="str">
        <f>("Issuance of emergency order is restricted, Duration of emergency order is limited, Scope of emergency order is restricted, Termination by legislature")</f>
        <v>Issuance of emergency order is restricted, Duration of emergency order is limited, Scope of emergency order is restricted, Termination by legislature</v>
      </c>
      <c r="AG901">
        <v>0</v>
      </c>
      <c r="AO901">
        <v>0</v>
      </c>
    </row>
    <row r="902" spans="1:48" x14ac:dyDescent="0.35">
      <c r="A902" t="s">
        <v>1597</v>
      </c>
      <c r="B902" t="s">
        <v>1616</v>
      </c>
      <c r="C902" s="1">
        <v>44540</v>
      </c>
      <c r="D902" s="1">
        <v>44701</v>
      </c>
      <c r="E902">
        <v>1</v>
      </c>
      <c r="F902" t="s">
        <v>1617</v>
      </c>
      <c r="H902" t="s">
        <v>139</v>
      </c>
      <c r="I902" t="str">
        <f>("H 3556")</f>
        <v>H 3556</v>
      </c>
      <c r="M902" s="1">
        <v>44573</v>
      </c>
      <c r="Q902" t="str">
        <f>("Introduced")</f>
        <v>Introduced</v>
      </c>
      <c r="U902" s="1">
        <v>44208</v>
      </c>
      <c r="Y902">
        <v>1</v>
      </c>
      <c r="Z902" t="s">
        <v>1617</v>
      </c>
      <c r="AB902" t="s">
        <v>139</v>
      </c>
      <c r="AC902" t="str">
        <f>("Issuance of emergency order is restricted, Duration of emergency order is limited")</f>
        <v>Issuance of emergency order is restricted, Duration of emergency order is limited</v>
      </c>
      <c r="AD902" t="s">
        <v>1617</v>
      </c>
      <c r="AF902" t="s">
        <v>139</v>
      </c>
      <c r="AG902">
        <v>0</v>
      </c>
      <c r="AO902">
        <v>0</v>
      </c>
    </row>
    <row r="903" spans="1:48" x14ac:dyDescent="0.35">
      <c r="A903" t="s">
        <v>1597</v>
      </c>
      <c r="B903" t="s">
        <v>1618</v>
      </c>
      <c r="C903" s="1">
        <v>44540</v>
      </c>
      <c r="D903" s="1">
        <v>44701</v>
      </c>
      <c r="E903">
        <v>1</v>
      </c>
      <c r="I903" t="str">
        <f>("H 3526")</f>
        <v>H 3526</v>
      </c>
      <c r="M903" s="1">
        <v>44208</v>
      </c>
      <c r="Q903" t="str">
        <f>("Introduced")</f>
        <v>Introduced</v>
      </c>
      <c r="U903" s="1">
        <v>44208</v>
      </c>
      <c r="Y903">
        <v>1</v>
      </c>
      <c r="AC903" t="str">
        <f>("Issuance of emergency order is restricted, Scope of emergency order is restricted")</f>
        <v>Issuance of emergency order is restricted, Scope of emergency order is restricted</v>
      </c>
      <c r="AG903">
        <v>1</v>
      </c>
      <c r="AK903" t="str">
        <f>("Issuance of emergency order is restricted")</f>
        <v>Issuance of emergency order is restricted</v>
      </c>
      <c r="AO903">
        <v>0</v>
      </c>
    </row>
    <row r="904" spans="1:48" x14ac:dyDescent="0.35">
      <c r="A904" t="s">
        <v>1597</v>
      </c>
      <c r="B904" t="s">
        <v>1603</v>
      </c>
      <c r="C904" s="1">
        <v>44540</v>
      </c>
      <c r="D904" s="1">
        <v>44656</v>
      </c>
      <c r="E904">
        <v>1</v>
      </c>
      <c r="I904" t="str">
        <f>("H 3126")</f>
        <v>H 3126</v>
      </c>
      <c r="M904" s="1">
        <v>44208</v>
      </c>
      <c r="Q904" t="str">
        <f>("Passed First Chamber")</f>
        <v>Passed First Chamber</v>
      </c>
      <c r="U904" s="1">
        <v>44656</v>
      </c>
      <c r="Y904">
        <v>1</v>
      </c>
      <c r="AC904" t="str">
        <f>("Scope of emergency order is restricted")</f>
        <v>Scope of emergency order is restricted</v>
      </c>
      <c r="AG904">
        <v>1</v>
      </c>
      <c r="AK904" t="str">
        <f>("Scope of emergency order is restricted")</f>
        <v>Scope of emergency order is restricted</v>
      </c>
      <c r="AO904">
        <v>1</v>
      </c>
      <c r="AS904" t="str">
        <f>("Scope of emergency order is restricted")</f>
        <v>Scope of emergency order is restricted</v>
      </c>
    </row>
    <row r="905" spans="1:48" x14ac:dyDescent="0.35">
      <c r="A905" t="s">
        <v>1597</v>
      </c>
      <c r="B905" t="s">
        <v>1619</v>
      </c>
      <c r="C905" s="1">
        <v>44615</v>
      </c>
      <c r="D905" s="1">
        <v>44701</v>
      </c>
      <c r="E905">
        <v>1</v>
      </c>
      <c r="I905" t="str">
        <f>("H 5018")</f>
        <v>H 5018</v>
      </c>
      <c r="M905" s="1">
        <v>44615</v>
      </c>
      <c r="Q905" t="str">
        <f>("Introduced")</f>
        <v>Introduced</v>
      </c>
      <c r="U905" s="1">
        <v>44615</v>
      </c>
      <c r="Y905">
        <v>1</v>
      </c>
      <c r="AC905" t="str">
        <f>("Scope of emergency order is restricted")</f>
        <v>Scope of emergency order is restricted</v>
      </c>
      <c r="AG905">
        <v>1</v>
      </c>
      <c r="AK905" t="str">
        <f>("Scope of emergency order is restricted")</f>
        <v>Scope of emergency order is restricted</v>
      </c>
      <c r="AO905">
        <v>1</v>
      </c>
      <c r="AS905" t="str">
        <f>("Scope of emergency order is restricted")</f>
        <v>Scope of emergency order is restricted</v>
      </c>
    </row>
    <row r="906" spans="1:48" x14ac:dyDescent="0.35">
      <c r="A906" t="s">
        <v>1597</v>
      </c>
      <c r="B906" t="s">
        <v>1603</v>
      </c>
      <c r="C906" s="1">
        <v>44657</v>
      </c>
      <c r="D906" s="1">
        <v>44675</v>
      </c>
      <c r="E906">
        <v>1</v>
      </c>
      <c r="I906" t="str">
        <f>("H 3126")</f>
        <v>H 3126</v>
      </c>
      <c r="M906" s="1">
        <v>44208</v>
      </c>
      <c r="Q906" t="str">
        <f>("Passed Second Chamber")</f>
        <v>Passed Second Chamber</v>
      </c>
      <c r="U906" s="1">
        <v>44659</v>
      </c>
      <c r="Y906">
        <v>1</v>
      </c>
      <c r="AC906" t="str">
        <f>("Scope of emergency order is restricted")</f>
        <v>Scope of emergency order is restricted</v>
      </c>
      <c r="AG906">
        <v>1</v>
      </c>
      <c r="AK906" t="str">
        <f>("Scope of emergency order is restricted")</f>
        <v>Scope of emergency order is restricted</v>
      </c>
      <c r="AO906">
        <v>1</v>
      </c>
      <c r="AS906" t="str">
        <f>("Scope of emergency order is restricted")</f>
        <v>Scope of emergency order is restricted</v>
      </c>
    </row>
    <row r="907" spans="1:48" x14ac:dyDescent="0.35">
      <c r="A907" t="s">
        <v>1597</v>
      </c>
      <c r="B907" t="s">
        <v>1603</v>
      </c>
      <c r="C907" s="1">
        <v>44676</v>
      </c>
      <c r="D907" s="1">
        <v>44701</v>
      </c>
      <c r="E907">
        <v>1</v>
      </c>
      <c r="I907" t="str">
        <f>("H 3126")</f>
        <v>H 3126</v>
      </c>
      <c r="M907" s="1">
        <v>44208</v>
      </c>
      <c r="Q907" t="str">
        <f>("Enacted")</f>
        <v>Enacted</v>
      </c>
      <c r="U907" s="1">
        <v>44659</v>
      </c>
      <c r="Y907">
        <v>1</v>
      </c>
      <c r="AC907" t="str">
        <f>("Scope of emergency order is restricted")</f>
        <v>Scope of emergency order is restricted</v>
      </c>
      <c r="AG907">
        <v>1</v>
      </c>
      <c r="AK907" t="str">
        <f>("Scope of emergency order is restricted")</f>
        <v>Scope of emergency order is restricted</v>
      </c>
      <c r="AO907">
        <v>1</v>
      </c>
      <c r="AS907" t="str">
        <f>("Scope of emergency order is restricted")</f>
        <v>Scope of emergency order is restricted</v>
      </c>
    </row>
    <row r="908" spans="1:48" x14ac:dyDescent="0.35">
      <c r="A908" t="s">
        <v>1620</v>
      </c>
      <c r="B908" t="s">
        <v>48</v>
      </c>
      <c r="C908" s="1">
        <v>44197</v>
      </c>
      <c r="D908" s="1">
        <v>44255</v>
      </c>
      <c r="E908">
        <v>0</v>
      </c>
      <c r="I908" t="str">
        <f>("")</f>
        <v/>
      </c>
    </row>
    <row r="909" spans="1:48" x14ac:dyDescent="0.35">
      <c r="A909" t="s">
        <v>1620</v>
      </c>
      <c r="B909" t="s">
        <v>1621</v>
      </c>
      <c r="C909" s="1">
        <v>44256</v>
      </c>
      <c r="D909" s="1">
        <v>44614</v>
      </c>
      <c r="E909">
        <v>1</v>
      </c>
      <c r="F909" t="s">
        <v>1622</v>
      </c>
      <c r="H909" t="s">
        <v>1623</v>
      </c>
      <c r="I909" t="str">
        <f>("HB 1194")</f>
        <v>HB 1194</v>
      </c>
      <c r="J909" t="s">
        <v>1622</v>
      </c>
      <c r="L909" t="s">
        <v>1623</v>
      </c>
      <c r="M909" s="1">
        <v>44256</v>
      </c>
      <c r="N909" t="s">
        <v>1622</v>
      </c>
      <c r="P909" t="s">
        <v>1623</v>
      </c>
      <c r="Q909" t="str">
        <f>("Introduced")</f>
        <v>Introduced</v>
      </c>
      <c r="R909" t="s">
        <v>1622</v>
      </c>
      <c r="T909" t="s">
        <v>1623</v>
      </c>
      <c r="U909" s="1">
        <v>44602</v>
      </c>
      <c r="V909" t="s">
        <v>1622</v>
      </c>
      <c r="X909" t="s">
        <v>1623</v>
      </c>
      <c r="Y909">
        <v>1</v>
      </c>
      <c r="Z909" t="s">
        <v>1622</v>
      </c>
      <c r="AB909" t="s">
        <v>1623</v>
      </c>
      <c r="AC909" t="str">
        <f>("Issuance of emergency order is restricted")</f>
        <v>Issuance of emergency order is restricted</v>
      </c>
      <c r="AD909" t="s">
        <v>1622</v>
      </c>
      <c r="AF909" t="s">
        <v>1623</v>
      </c>
      <c r="AG909">
        <v>1</v>
      </c>
      <c r="AH909" t="s">
        <v>1622</v>
      </c>
      <c r="AJ909" t="s">
        <v>1623</v>
      </c>
      <c r="AK909" t="str">
        <f>("Scope of emergency order is restricted")</f>
        <v>Scope of emergency order is restricted</v>
      </c>
      <c r="AL909" t="s">
        <v>1622</v>
      </c>
      <c r="AN909" t="s">
        <v>1623</v>
      </c>
      <c r="AO909">
        <v>1</v>
      </c>
      <c r="AP909" t="s">
        <v>1622</v>
      </c>
      <c r="AR909" t="s">
        <v>1623</v>
      </c>
      <c r="AS909" t="str">
        <f>("Issuance of emergency order is restricted")</f>
        <v>Issuance of emergency order is restricted</v>
      </c>
      <c r="AT909" t="s">
        <v>1622</v>
      </c>
      <c r="AV909" t="s">
        <v>1623</v>
      </c>
    </row>
    <row r="910" spans="1:48" x14ac:dyDescent="0.35">
      <c r="A910" t="s">
        <v>1620</v>
      </c>
      <c r="B910" t="s">
        <v>1624</v>
      </c>
      <c r="C910" s="1">
        <v>44588</v>
      </c>
      <c r="D910" s="1">
        <v>44605</v>
      </c>
      <c r="E910">
        <v>1</v>
      </c>
      <c r="F910" t="s">
        <v>1625</v>
      </c>
      <c r="G910" t="s">
        <v>1626</v>
      </c>
      <c r="H910" t="s">
        <v>1627</v>
      </c>
      <c r="I910" t="str">
        <f>("House Bill 1259")</f>
        <v>House Bill 1259</v>
      </c>
      <c r="J910" t="s">
        <v>1625</v>
      </c>
      <c r="L910" t="s">
        <v>1627</v>
      </c>
      <c r="M910" s="1">
        <v>44588</v>
      </c>
      <c r="N910" t="s">
        <v>1625</v>
      </c>
      <c r="P910" t="s">
        <v>1627</v>
      </c>
      <c r="Q910" t="str">
        <f>("Introduced")</f>
        <v>Introduced</v>
      </c>
      <c r="R910" t="s">
        <v>1625</v>
      </c>
      <c r="T910" t="s">
        <v>1627</v>
      </c>
      <c r="U910" s="1">
        <v>44592</v>
      </c>
      <c r="V910" t="s">
        <v>1625</v>
      </c>
      <c r="X910" t="s">
        <v>1627</v>
      </c>
      <c r="Y910">
        <v>1</v>
      </c>
      <c r="Z910" t="s">
        <v>1628</v>
      </c>
      <c r="AB910" t="s">
        <v>1629</v>
      </c>
      <c r="AC910" t="str">
        <f>("Duration of emergency order is limited")</f>
        <v>Duration of emergency order is limited</v>
      </c>
      <c r="AD910" t="s">
        <v>1628</v>
      </c>
      <c r="AF910" t="s">
        <v>1629</v>
      </c>
      <c r="AG910">
        <v>0</v>
      </c>
      <c r="AO910">
        <v>0</v>
      </c>
    </row>
    <row r="911" spans="1:48" x14ac:dyDescent="0.35">
      <c r="A911" t="s">
        <v>1620</v>
      </c>
      <c r="B911" t="s">
        <v>1624</v>
      </c>
      <c r="C911" s="1">
        <v>44606</v>
      </c>
      <c r="D911" s="1">
        <v>44701</v>
      </c>
      <c r="E911">
        <v>1</v>
      </c>
      <c r="F911" t="s">
        <v>1625</v>
      </c>
      <c r="G911" t="s">
        <v>1626</v>
      </c>
      <c r="H911" t="s">
        <v>1627</v>
      </c>
      <c r="I911" t="str">
        <f>("House Bill 1259")</f>
        <v>House Bill 1259</v>
      </c>
      <c r="J911" t="s">
        <v>1625</v>
      </c>
      <c r="L911" t="s">
        <v>1627</v>
      </c>
      <c r="M911" s="1">
        <v>44588</v>
      </c>
      <c r="N911" t="s">
        <v>1625</v>
      </c>
      <c r="P911" t="s">
        <v>1627</v>
      </c>
      <c r="Q911" t="str">
        <f>("Failed")</f>
        <v>Failed</v>
      </c>
      <c r="R911" t="s">
        <v>1625</v>
      </c>
      <c r="T911" t="s">
        <v>1627</v>
      </c>
      <c r="U911" s="1">
        <v>44606</v>
      </c>
      <c r="V911" t="s">
        <v>1625</v>
      </c>
      <c r="X911" t="s">
        <v>1627</v>
      </c>
      <c r="Y911">
        <v>1</v>
      </c>
      <c r="Z911" t="s">
        <v>1628</v>
      </c>
      <c r="AB911" t="s">
        <v>1629</v>
      </c>
      <c r="AC911" t="str">
        <f>("Duration of emergency order is limited")</f>
        <v>Duration of emergency order is limited</v>
      </c>
      <c r="AD911" t="s">
        <v>1628</v>
      </c>
      <c r="AF911" t="s">
        <v>1629</v>
      </c>
      <c r="AG911">
        <v>0</v>
      </c>
      <c r="AO911">
        <v>0</v>
      </c>
    </row>
    <row r="912" spans="1:48" x14ac:dyDescent="0.35">
      <c r="A912" t="s">
        <v>1620</v>
      </c>
      <c r="B912" t="s">
        <v>1621</v>
      </c>
      <c r="C912" s="1">
        <v>44615</v>
      </c>
      <c r="D912" s="1">
        <v>44701</v>
      </c>
      <c r="E912">
        <v>1</v>
      </c>
      <c r="F912" t="s">
        <v>1622</v>
      </c>
      <c r="H912" t="s">
        <v>1623</v>
      </c>
      <c r="I912" t="str">
        <f>("HB 1194")</f>
        <v>HB 1194</v>
      </c>
      <c r="J912" t="s">
        <v>1622</v>
      </c>
      <c r="L912" t="s">
        <v>1623</v>
      </c>
      <c r="M912" s="1">
        <v>44256</v>
      </c>
      <c r="N912" t="s">
        <v>1622</v>
      </c>
      <c r="P912" t="s">
        <v>1623</v>
      </c>
      <c r="Q912" t="str">
        <f>("Failed")</f>
        <v>Failed</v>
      </c>
      <c r="R912" t="s">
        <v>1622</v>
      </c>
      <c r="T912" t="s">
        <v>1623</v>
      </c>
      <c r="U912" s="1">
        <v>44615</v>
      </c>
      <c r="V912" t="s">
        <v>1622</v>
      </c>
      <c r="X912" t="s">
        <v>1623</v>
      </c>
      <c r="Y912">
        <v>1</v>
      </c>
      <c r="Z912" t="s">
        <v>1622</v>
      </c>
      <c r="AB912" t="s">
        <v>1623</v>
      </c>
      <c r="AC912" t="str">
        <f>("Issuance of emergency order is restricted")</f>
        <v>Issuance of emergency order is restricted</v>
      </c>
      <c r="AD912" t="s">
        <v>1622</v>
      </c>
      <c r="AF912" t="s">
        <v>1623</v>
      </c>
      <c r="AG912">
        <v>1</v>
      </c>
      <c r="AH912" t="s">
        <v>1622</v>
      </c>
      <c r="AJ912" t="s">
        <v>1623</v>
      </c>
      <c r="AK912" t="str">
        <f>("Scope of emergency order is restricted")</f>
        <v>Scope of emergency order is restricted</v>
      </c>
      <c r="AL912" t="s">
        <v>1622</v>
      </c>
      <c r="AN912" t="s">
        <v>1623</v>
      </c>
      <c r="AO912">
        <v>1</v>
      </c>
      <c r="AP912" t="s">
        <v>1622</v>
      </c>
      <c r="AR912" t="s">
        <v>1623</v>
      </c>
      <c r="AS912" t="str">
        <f>("Issuance of emergency order is restricted")</f>
        <v>Issuance of emergency order is restricted</v>
      </c>
      <c r="AT912" t="s">
        <v>1622</v>
      </c>
      <c r="AV912" t="s">
        <v>1623</v>
      </c>
    </row>
    <row r="913" spans="1:45" x14ac:dyDescent="0.35">
      <c r="A913" t="s">
        <v>1630</v>
      </c>
      <c r="B913" t="s">
        <v>48</v>
      </c>
      <c r="C913" s="1">
        <v>44197</v>
      </c>
      <c r="D913" s="1">
        <v>44207</v>
      </c>
      <c r="E913">
        <v>0</v>
      </c>
      <c r="I913" t="str">
        <f>("")</f>
        <v/>
      </c>
    </row>
    <row r="914" spans="1:45" x14ac:dyDescent="0.35">
      <c r="A914" t="s">
        <v>1630</v>
      </c>
      <c r="B914" t="s">
        <v>1631</v>
      </c>
      <c r="C914" s="1">
        <v>44208</v>
      </c>
      <c r="D914" s="1">
        <v>44256</v>
      </c>
      <c r="E914">
        <v>1</v>
      </c>
      <c r="I914" t="str">
        <f>("HB 10")</f>
        <v>HB 10</v>
      </c>
      <c r="M914" s="1">
        <v>44208</v>
      </c>
      <c r="Q914" t="str">
        <f t="shared" ref="Q914:Q920" si="69">("Introduced")</f>
        <v>Introduced</v>
      </c>
      <c r="U914" s="1">
        <v>44257</v>
      </c>
      <c r="Y914">
        <v>1</v>
      </c>
      <c r="AC914" t="str">
        <f>("Scope of emergency order is restricted")</f>
        <v>Scope of emergency order is restricted</v>
      </c>
      <c r="AG914">
        <v>1</v>
      </c>
      <c r="AK914" t="str">
        <f>("Scope of emergency order is restricted")</f>
        <v>Scope of emergency order is restricted</v>
      </c>
      <c r="AO914">
        <v>1</v>
      </c>
      <c r="AS914" t="str">
        <f>("Scope of emergency order is restricted")</f>
        <v>Scope of emergency order is restricted</v>
      </c>
    </row>
    <row r="915" spans="1:45" x14ac:dyDescent="0.35">
      <c r="A915" t="s">
        <v>1630</v>
      </c>
      <c r="B915" t="s">
        <v>652</v>
      </c>
      <c r="C915" s="1">
        <v>44208</v>
      </c>
      <c r="D915" s="1">
        <v>44306</v>
      </c>
      <c r="E915">
        <v>1</v>
      </c>
      <c r="I915" t="str">
        <f>("HB 13")</f>
        <v>HB 13</v>
      </c>
      <c r="M915" s="1">
        <v>44208</v>
      </c>
      <c r="Q915" t="str">
        <f t="shared" si="69"/>
        <v>Introduced</v>
      </c>
      <c r="U915" s="1">
        <v>44341</v>
      </c>
      <c r="Y915">
        <v>1</v>
      </c>
      <c r="AC915" t="str">
        <f>("Scope of emergency order is restricted")</f>
        <v>Scope of emergency order is restricted</v>
      </c>
      <c r="AG915">
        <v>1</v>
      </c>
      <c r="AK915" t="str">
        <f>("Scope of emergency order is restricted")</f>
        <v>Scope of emergency order is restricted</v>
      </c>
      <c r="AO915">
        <v>1</v>
      </c>
      <c r="AS915" t="str">
        <f>("Scope of emergency order is restricted")</f>
        <v>Scope of emergency order is restricted</v>
      </c>
    </row>
    <row r="916" spans="1:45" x14ac:dyDescent="0.35">
      <c r="A916" t="s">
        <v>1630</v>
      </c>
      <c r="B916" t="s">
        <v>1632</v>
      </c>
      <c r="C916" s="1">
        <v>44208</v>
      </c>
      <c r="D916" s="1">
        <v>44306</v>
      </c>
      <c r="E916">
        <v>1</v>
      </c>
      <c r="I916" t="str">
        <f>("SB 187")</f>
        <v>SB 187</v>
      </c>
      <c r="M916" s="1">
        <v>44208</v>
      </c>
      <c r="Q916" t="str">
        <f t="shared" si="69"/>
        <v>Introduced</v>
      </c>
      <c r="U916" s="1">
        <v>44348</v>
      </c>
      <c r="Y916">
        <v>0</v>
      </c>
      <c r="AG916">
        <v>1</v>
      </c>
      <c r="AK916" t="str">
        <f>("Scope of emergency order is restricted")</f>
        <v>Scope of emergency order is restricted</v>
      </c>
      <c r="AO916">
        <v>1</v>
      </c>
      <c r="AS916" t="str">
        <f>("Scope of emergency order is restricted")</f>
        <v>Scope of emergency order is restricted</v>
      </c>
    </row>
    <row r="917" spans="1:45" x14ac:dyDescent="0.35">
      <c r="A917" t="s">
        <v>1630</v>
      </c>
      <c r="B917" t="s">
        <v>824</v>
      </c>
      <c r="C917" s="1">
        <v>44235</v>
      </c>
      <c r="D917" s="1">
        <v>44299</v>
      </c>
      <c r="E917">
        <v>1</v>
      </c>
      <c r="I917" t="str">
        <f>("HB 575")</f>
        <v>HB 575</v>
      </c>
      <c r="M917" s="1">
        <v>44235</v>
      </c>
      <c r="Q917" t="str">
        <f t="shared" si="69"/>
        <v>Introduced</v>
      </c>
      <c r="U917" s="1">
        <v>44349</v>
      </c>
      <c r="Y917">
        <v>0</v>
      </c>
      <c r="AG917">
        <v>1</v>
      </c>
      <c r="AK917" t="str">
        <f>("Scope of emergency order is restricted")</f>
        <v>Scope of emergency order is restricted</v>
      </c>
      <c r="AO917">
        <v>1</v>
      </c>
      <c r="AS917" t="str">
        <f>("Scope of emergency order is restricted")</f>
        <v>Scope of emergency order is restricted</v>
      </c>
    </row>
    <row r="918" spans="1:45" x14ac:dyDescent="0.35">
      <c r="A918" t="s">
        <v>1630</v>
      </c>
      <c r="B918" t="s">
        <v>333</v>
      </c>
      <c r="C918" s="1">
        <v>44237</v>
      </c>
      <c r="D918" s="1">
        <v>44319</v>
      </c>
      <c r="E918">
        <v>1</v>
      </c>
      <c r="I918" t="str">
        <f>("HB 869")</f>
        <v>HB 869</v>
      </c>
      <c r="M918" s="1">
        <v>44235</v>
      </c>
      <c r="Q918" t="str">
        <f t="shared" si="69"/>
        <v>Introduced</v>
      </c>
      <c r="U918" s="1">
        <v>44320</v>
      </c>
      <c r="Y918">
        <v>1</v>
      </c>
      <c r="AC918" t="str">
        <f>("Issuance of emergency order is restricted, Termination by legislature")</f>
        <v>Issuance of emergency order is restricted, Termination by legislature</v>
      </c>
      <c r="AG918">
        <v>0</v>
      </c>
      <c r="AO918">
        <v>0</v>
      </c>
    </row>
    <row r="919" spans="1:45" x14ac:dyDescent="0.35">
      <c r="A919" t="s">
        <v>1630</v>
      </c>
      <c r="B919" t="s">
        <v>1633</v>
      </c>
      <c r="C919" s="1">
        <v>44238</v>
      </c>
      <c r="D919" s="1">
        <v>44299</v>
      </c>
      <c r="E919">
        <v>1</v>
      </c>
      <c r="I919" t="str">
        <f>("SB 858")</f>
        <v>SB 858</v>
      </c>
      <c r="M919" s="1">
        <v>44238</v>
      </c>
      <c r="Q919" t="str">
        <f t="shared" si="69"/>
        <v>Introduced</v>
      </c>
      <c r="U919" s="1">
        <v>44349</v>
      </c>
      <c r="Y919">
        <v>0</v>
      </c>
      <c r="AG919">
        <v>0</v>
      </c>
      <c r="AO919">
        <v>1</v>
      </c>
      <c r="AS919" t="str">
        <f t="shared" ref="AS919:AS932" si="70">("Scope of emergency order is restricted")</f>
        <v>Scope of emergency order is restricted</v>
      </c>
    </row>
    <row r="920" spans="1:45" x14ac:dyDescent="0.35">
      <c r="A920" t="s">
        <v>1630</v>
      </c>
      <c r="B920" t="s">
        <v>1634</v>
      </c>
      <c r="C920" s="1">
        <v>44249</v>
      </c>
      <c r="D920" s="1">
        <v>44278</v>
      </c>
      <c r="E920">
        <v>1</v>
      </c>
      <c r="I920" t="str">
        <f>("HB 1137")</f>
        <v>HB 1137</v>
      </c>
      <c r="M920" s="1">
        <v>44249</v>
      </c>
      <c r="Q920" t="str">
        <f t="shared" si="69"/>
        <v>Introduced</v>
      </c>
      <c r="U920" s="1">
        <v>44299</v>
      </c>
      <c r="Y920">
        <v>1</v>
      </c>
      <c r="AC920" t="str">
        <f>("Scope of emergency order is restricted")</f>
        <v>Scope of emergency order is restricted</v>
      </c>
      <c r="AG920">
        <v>1</v>
      </c>
      <c r="AK920" t="str">
        <f t="shared" ref="AK920:AK925" si="71">("Scope of emergency order is restricted")</f>
        <v>Scope of emergency order is restricted</v>
      </c>
      <c r="AO920">
        <v>1</v>
      </c>
      <c r="AS920" t="str">
        <f t="shared" si="70"/>
        <v>Scope of emergency order is restricted</v>
      </c>
    </row>
    <row r="921" spans="1:45" x14ac:dyDescent="0.35">
      <c r="A921" t="s">
        <v>1630</v>
      </c>
      <c r="B921" t="s">
        <v>1631</v>
      </c>
      <c r="C921" s="1">
        <v>44257</v>
      </c>
      <c r="D921" s="1">
        <v>44701</v>
      </c>
      <c r="E921">
        <v>1</v>
      </c>
      <c r="I921" t="str">
        <f>("HB 10")</f>
        <v>HB 10</v>
      </c>
      <c r="M921" s="1">
        <v>44208</v>
      </c>
      <c r="Q921" t="str">
        <f>("Failed")</f>
        <v>Failed</v>
      </c>
      <c r="U921" s="1">
        <v>44257</v>
      </c>
      <c r="Y921">
        <v>1</v>
      </c>
      <c r="AC921" t="str">
        <f>("Scope of emergency order is restricted")</f>
        <v>Scope of emergency order is restricted</v>
      </c>
      <c r="AG921">
        <v>1</v>
      </c>
      <c r="AK921" t="str">
        <f t="shared" si="71"/>
        <v>Scope of emergency order is restricted</v>
      </c>
      <c r="AO921">
        <v>1</v>
      </c>
      <c r="AS921" t="str">
        <f t="shared" si="70"/>
        <v>Scope of emergency order is restricted</v>
      </c>
    </row>
    <row r="922" spans="1:45" x14ac:dyDescent="0.35">
      <c r="A922" t="s">
        <v>1630</v>
      </c>
      <c r="B922" t="s">
        <v>1634</v>
      </c>
      <c r="C922" s="1">
        <v>44279</v>
      </c>
      <c r="D922" s="1">
        <v>44297</v>
      </c>
      <c r="E922">
        <v>1</v>
      </c>
      <c r="I922" t="str">
        <f>("HB 1137")</f>
        <v>HB 1137</v>
      </c>
      <c r="M922" s="1">
        <v>44249</v>
      </c>
      <c r="Q922" t="str">
        <f>("Passed First Chamber")</f>
        <v>Passed First Chamber</v>
      </c>
      <c r="U922" s="1">
        <v>44299</v>
      </c>
      <c r="Y922">
        <v>1</v>
      </c>
      <c r="AC922" t="str">
        <f>("Scope of emergency order is restricted")</f>
        <v>Scope of emergency order is restricted</v>
      </c>
      <c r="AG922">
        <v>1</v>
      </c>
      <c r="AK922" t="str">
        <f t="shared" si="71"/>
        <v>Scope of emergency order is restricted</v>
      </c>
      <c r="AO922">
        <v>1</v>
      </c>
      <c r="AS922" t="str">
        <f t="shared" si="70"/>
        <v>Scope of emergency order is restricted</v>
      </c>
    </row>
    <row r="923" spans="1:45" x14ac:dyDescent="0.35">
      <c r="A923" t="s">
        <v>1630</v>
      </c>
      <c r="B923" t="s">
        <v>1634</v>
      </c>
      <c r="C923" s="1">
        <v>44298</v>
      </c>
      <c r="D923" s="1">
        <v>44298</v>
      </c>
      <c r="E923">
        <v>1</v>
      </c>
      <c r="I923" t="str">
        <f>("HB 1137")</f>
        <v>HB 1137</v>
      </c>
      <c r="M923" s="1">
        <v>44249</v>
      </c>
      <c r="Q923" t="str">
        <f>("Passed Second Chamber")</f>
        <v>Passed Second Chamber</v>
      </c>
      <c r="U923" s="1">
        <v>44299</v>
      </c>
      <c r="Y923">
        <v>1</v>
      </c>
      <c r="AC923" t="str">
        <f>("Scope of emergency order is restricted")</f>
        <v>Scope of emergency order is restricted</v>
      </c>
      <c r="AG923">
        <v>1</v>
      </c>
      <c r="AK923" t="str">
        <f t="shared" si="71"/>
        <v>Scope of emergency order is restricted</v>
      </c>
      <c r="AO923">
        <v>1</v>
      </c>
      <c r="AS923" t="str">
        <f t="shared" si="70"/>
        <v>Scope of emergency order is restricted</v>
      </c>
    </row>
    <row r="924" spans="1:45" x14ac:dyDescent="0.35">
      <c r="A924" t="s">
        <v>1630</v>
      </c>
      <c r="B924" t="s">
        <v>1634</v>
      </c>
      <c r="C924" s="1">
        <v>44299</v>
      </c>
      <c r="D924" s="1">
        <v>44701</v>
      </c>
      <c r="E924">
        <v>1</v>
      </c>
      <c r="I924" t="str">
        <f>("HB 1137")</f>
        <v>HB 1137</v>
      </c>
      <c r="M924" s="1">
        <v>44249</v>
      </c>
      <c r="Q924" t="str">
        <f>("Enacted")</f>
        <v>Enacted</v>
      </c>
      <c r="U924" s="1">
        <v>44299</v>
      </c>
      <c r="Y924">
        <v>1</v>
      </c>
      <c r="AC924" t="str">
        <f>("Scope of emergency order is restricted")</f>
        <v>Scope of emergency order is restricted</v>
      </c>
      <c r="AG924">
        <v>1</v>
      </c>
      <c r="AK924" t="str">
        <f t="shared" si="71"/>
        <v>Scope of emergency order is restricted</v>
      </c>
      <c r="AO924">
        <v>1</v>
      </c>
      <c r="AS924" t="str">
        <f t="shared" si="70"/>
        <v>Scope of emergency order is restricted</v>
      </c>
    </row>
    <row r="925" spans="1:45" x14ac:dyDescent="0.35">
      <c r="A925" t="s">
        <v>1630</v>
      </c>
      <c r="B925" t="s">
        <v>824</v>
      </c>
      <c r="C925" s="1">
        <v>44300</v>
      </c>
      <c r="D925" s="1">
        <v>44318</v>
      </c>
      <c r="E925">
        <v>1</v>
      </c>
      <c r="I925" t="str">
        <f>("HB 575")</f>
        <v>HB 575</v>
      </c>
      <c r="M925" s="1">
        <v>44235</v>
      </c>
      <c r="Q925" t="str">
        <f>("Passed First Chamber")</f>
        <v>Passed First Chamber</v>
      </c>
      <c r="U925" s="1">
        <v>44349</v>
      </c>
      <c r="Y925">
        <v>0</v>
      </c>
      <c r="AG925">
        <v>1</v>
      </c>
      <c r="AK925" t="str">
        <f t="shared" si="71"/>
        <v>Scope of emergency order is restricted</v>
      </c>
      <c r="AO925">
        <v>1</v>
      </c>
      <c r="AS925" t="str">
        <f t="shared" si="70"/>
        <v>Scope of emergency order is restricted</v>
      </c>
    </row>
    <row r="926" spans="1:45" x14ac:dyDescent="0.35">
      <c r="A926" t="s">
        <v>1630</v>
      </c>
      <c r="B926" t="s">
        <v>1633</v>
      </c>
      <c r="C926" s="1">
        <v>44300</v>
      </c>
      <c r="D926" s="1">
        <v>44318</v>
      </c>
      <c r="E926">
        <v>1</v>
      </c>
      <c r="I926" t="str">
        <f>("SB 858")</f>
        <v>SB 858</v>
      </c>
      <c r="M926" s="1">
        <v>44238</v>
      </c>
      <c r="Q926" t="str">
        <f>("Passed First Chamber")</f>
        <v>Passed First Chamber</v>
      </c>
      <c r="U926" s="1">
        <v>44349</v>
      </c>
      <c r="Y926">
        <v>0</v>
      </c>
      <c r="AG926">
        <v>0</v>
      </c>
      <c r="AO926">
        <v>1</v>
      </c>
      <c r="AS926" t="str">
        <f t="shared" si="70"/>
        <v>Scope of emergency order is restricted</v>
      </c>
    </row>
    <row r="927" spans="1:45" x14ac:dyDescent="0.35">
      <c r="A927" t="s">
        <v>1630</v>
      </c>
      <c r="B927" t="s">
        <v>652</v>
      </c>
      <c r="C927" s="1">
        <v>44307</v>
      </c>
      <c r="D927" s="1">
        <v>44314</v>
      </c>
      <c r="E927">
        <v>1</v>
      </c>
      <c r="I927" t="str">
        <f>("HB 13")</f>
        <v>HB 13</v>
      </c>
      <c r="M927" s="1">
        <v>44208</v>
      </c>
      <c r="Q927" t="str">
        <f>("Passed First Chamber")</f>
        <v>Passed First Chamber</v>
      </c>
      <c r="U927" s="1">
        <v>44341</v>
      </c>
      <c r="Y927">
        <v>1</v>
      </c>
      <c r="AC927" t="str">
        <f>("Scope of emergency order is restricted")</f>
        <v>Scope of emergency order is restricted</v>
      </c>
      <c r="AG927">
        <v>1</v>
      </c>
      <c r="AK927" t="str">
        <f>("Scope of emergency order is restricted")</f>
        <v>Scope of emergency order is restricted</v>
      </c>
      <c r="AO927">
        <v>1</v>
      </c>
      <c r="AS927" t="str">
        <f t="shared" si="70"/>
        <v>Scope of emergency order is restricted</v>
      </c>
    </row>
    <row r="928" spans="1:45" x14ac:dyDescent="0.35">
      <c r="A928" t="s">
        <v>1630</v>
      </c>
      <c r="B928" t="s">
        <v>1632</v>
      </c>
      <c r="C928" s="1">
        <v>44307</v>
      </c>
      <c r="D928" s="1">
        <v>44314</v>
      </c>
      <c r="E928">
        <v>1</v>
      </c>
      <c r="I928" t="str">
        <f>("SB 187")</f>
        <v>SB 187</v>
      </c>
      <c r="M928" s="1">
        <v>44208</v>
      </c>
      <c r="Q928" t="str">
        <f>("Passed First Chamber")</f>
        <v>Passed First Chamber</v>
      </c>
      <c r="U928" s="1">
        <v>44348</v>
      </c>
      <c r="Y928">
        <v>0</v>
      </c>
      <c r="AG928">
        <v>1</v>
      </c>
      <c r="AK928" t="str">
        <f>("Scope of emergency order is restricted")</f>
        <v>Scope of emergency order is restricted</v>
      </c>
      <c r="AO928">
        <v>1</v>
      </c>
      <c r="AS928" t="str">
        <f t="shared" si="70"/>
        <v>Scope of emergency order is restricted</v>
      </c>
    </row>
    <row r="929" spans="1:48" x14ac:dyDescent="0.35">
      <c r="A929" t="s">
        <v>1630</v>
      </c>
      <c r="B929" t="s">
        <v>652</v>
      </c>
      <c r="C929" s="1">
        <v>44315</v>
      </c>
      <c r="D929" s="1">
        <v>44340</v>
      </c>
      <c r="E929">
        <v>1</v>
      </c>
      <c r="I929" t="str">
        <f>("HB 13")</f>
        <v>HB 13</v>
      </c>
      <c r="M929" s="1">
        <v>44208</v>
      </c>
      <c r="Q929" t="str">
        <f>("Passed Second Chamber")</f>
        <v>Passed Second Chamber</v>
      </c>
      <c r="U929" s="1">
        <v>44341</v>
      </c>
      <c r="Y929">
        <v>1</v>
      </c>
      <c r="AC929" t="str">
        <f>("Scope of emergency order is restricted")</f>
        <v>Scope of emergency order is restricted</v>
      </c>
      <c r="AG929">
        <v>1</v>
      </c>
      <c r="AK929" t="str">
        <f>("Scope of emergency order is restricted")</f>
        <v>Scope of emergency order is restricted</v>
      </c>
      <c r="AO929">
        <v>1</v>
      </c>
      <c r="AS929" t="str">
        <f t="shared" si="70"/>
        <v>Scope of emergency order is restricted</v>
      </c>
    </row>
    <row r="930" spans="1:48" x14ac:dyDescent="0.35">
      <c r="A930" t="s">
        <v>1630</v>
      </c>
      <c r="B930" t="s">
        <v>1632</v>
      </c>
      <c r="C930" s="1">
        <v>44315</v>
      </c>
      <c r="D930" s="1">
        <v>44340</v>
      </c>
      <c r="E930">
        <v>1</v>
      </c>
      <c r="I930" t="str">
        <f>("SB 187")</f>
        <v>SB 187</v>
      </c>
      <c r="M930" s="1">
        <v>44208</v>
      </c>
      <c r="Q930" t="str">
        <f>("Passed Second Chamber")</f>
        <v>Passed Second Chamber</v>
      </c>
      <c r="U930" s="1">
        <v>44348</v>
      </c>
      <c r="Y930">
        <v>0</v>
      </c>
      <c r="AG930">
        <v>1</v>
      </c>
      <c r="AK930" t="str">
        <f>("Scope of emergency order is restricted")</f>
        <v>Scope of emergency order is restricted</v>
      </c>
      <c r="AO930">
        <v>1</v>
      </c>
      <c r="AS930" t="str">
        <f t="shared" si="70"/>
        <v>Scope of emergency order is restricted</v>
      </c>
    </row>
    <row r="931" spans="1:48" x14ac:dyDescent="0.35">
      <c r="A931" t="s">
        <v>1630</v>
      </c>
      <c r="B931" t="s">
        <v>824</v>
      </c>
      <c r="C931" s="1">
        <v>44319</v>
      </c>
      <c r="D931" s="1">
        <v>44348</v>
      </c>
      <c r="E931">
        <v>1</v>
      </c>
      <c r="I931" t="str">
        <f>("HB 575")</f>
        <v>HB 575</v>
      </c>
      <c r="M931" s="1">
        <v>44235</v>
      </c>
      <c r="Q931" t="str">
        <f>("Passed Second Chamber")</f>
        <v>Passed Second Chamber</v>
      </c>
      <c r="U931" s="1">
        <v>44349</v>
      </c>
      <c r="Y931">
        <v>0</v>
      </c>
      <c r="AG931">
        <v>1</v>
      </c>
      <c r="AK931" t="str">
        <f>("Scope of emergency order is restricted")</f>
        <v>Scope of emergency order is restricted</v>
      </c>
      <c r="AO931">
        <v>1</v>
      </c>
      <c r="AS931" t="str">
        <f t="shared" si="70"/>
        <v>Scope of emergency order is restricted</v>
      </c>
    </row>
    <row r="932" spans="1:48" x14ac:dyDescent="0.35">
      <c r="A932" t="s">
        <v>1630</v>
      </c>
      <c r="B932" t="s">
        <v>1633</v>
      </c>
      <c r="C932" s="1">
        <v>44319</v>
      </c>
      <c r="D932" s="1">
        <v>44341</v>
      </c>
      <c r="E932">
        <v>1</v>
      </c>
      <c r="I932" t="str">
        <f>("SB 858")</f>
        <v>SB 858</v>
      </c>
      <c r="M932" s="1">
        <v>44238</v>
      </c>
      <c r="Q932" t="str">
        <f>("Passed Second Chamber")</f>
        <v>Passed Second Chamber</v>
      </c>
      <c r="U932" s="1">
        <v>44349</v>
      </c>
      <c r="Y932">
        <v>0</v>
      </c>
      <c r="AG932">
        <v>0</v>
      </c>
      <c r="AO932">
        <v>1</v>
      </c>
      <c r="AS932" t="str">
        <f t="shared" si="70"/>
        <v>Scope of emergency order is restricted</v>
      </c>
    </row>
    <row r="933" spans="1:48" x14ac:dyDescent="0.35">
      <c r="A933" t="s">
        <v>1630</v>
      </c>
      <c r="B933" t="s">
        <v>333</v>
      </c>
      <c r="C933" s="1">
        <v>44320</v>
      </c>
      <c r="D933" s="1">
        <v>44701</v>
      </c>
      <c r="E933">
        <v>1</v>
      </c>
      <c r="I933" t="str">
        <f>("HB 869")</f>
        <v>HB 869</v>
      </c>
      <c r="M933" s="1">
        <v>44235</v>
      </c>
      <c r="Q933" t="str">
        <f>("Passed First Chamber")</f>
        <v>Passed First Chamber</v>
      </c>
      <c r="U933" s="1">
        <v>44320</v>
      </c>
      <c r="Y933">
        <v>1</v>
      </c>
      <c r="AC933" t="str">
        <f>("Issuance of emergency order is restricted, Termination by legislature")</f>
        <v>Issuance of emergency order is restricted, Termination by legislature</v>
      </c>
      <c r="AG933">
        <v>0</v>
      </c>
      <c r="AO933">
        <v>0</v>
      </c>
    </row>
    <row r="934" spans="1:48" x14ac:dyDescent="0.35">
      <c r="A934" t="s">
        <v>1630</v>
      </c>
      <c r="B934" t="s">
        <v>1635</v>
      </c>
      <c r="C934" s="1">
        <v>44320</v>
      </c>
      <c r="D934" s="1">
        <v>44701</v>
      </c>
      <c r="E934">
        <v>1</v>
      </c>
      <c r="I934" t="str">
        <f>("SB 221")</f>
        <v>SB 221</v>
      </c>
      <c r="M934" s="1">
        <v>44320</v>
      </c>
      <c r="Q934" t="str">
        <f>("Introduced")</f>
        <v>Introduced</v>
      </c>
      <c r="U934" s="1">
        <v>44320</v>
      </c>
      <c r="Y934">
        <v>0</v>
      </c>
      <c r="AG934">
        <v>1</v>
      </c>
      <c r="AK934" t="str">
        <f>("Scope of emergency order is restricted")</f>
        <v>Scope of emergency order is restricted</v>
      </c>
      <c r="AO934">
        <v>1</v>
      </c>
      <c r="AS934" t="str">
        <f>("Scope of emergency order is restricted")</f>
        <v>Scope of emergency order is restricted</v>
      </c>
    </row>
    <row r="935" spans="1:48" x14ac:dyDescent="0.35">
      <c r="A935" t="s">
        <v>1630</v>
      </c>
      <c r="B935" t="s">
        <v>1636</v>
      </c>
      <c r="C935" s="1">
        <v>44320</v>
      </c>
      <c r="D935" s="1">
        <v>44701</v>
      </c>
      <c r="E935">
        <v>1</v>
      </c>
      <c r="I935" t="str">
        <f>("SB 859")</f>
        <v>SB 859</v>
      </c>
      <c r="M935" s="1">
        <v>44320</v>
      </c>
      <c r="Q935" t="str">
        <f>("Introduced")</f>
        <v>Introduced</v>
      </c>
      <c r="U935" s="1">
        <v>44320</v>
      </c>
      <c r="Y935">
        <v>1</v>
      </c>
      <c r="AC935" t="str">
        <f>("Issuance of emergency order is restricted, Termination by legislature")</f>
        <v>Issuance of emergency order is restricted, Termination by legislature</v>
      </c>
      <c r="AG935">
        <v>0</v>
      </c>
      <c r="AO935">
        <v>0</v>
      </c>
    </row>
    <row r="936" spans="1:48" x14ac:dyDescent="0.35">
      <c r="A936" t="s">
        <v>1630</v>
      </c>
      <c r="B936" t="s">
        <v>652</v>
      </c>
      <c r="C936" s="1">
        <v>44341</v>
      </c>
      <c r="D936" s="1">
        <v>44701</v>
      </c>
      <c r="E936">
        <v>1</v>
      </c>
      <c r="I936" t="str">
        <f>("HB 13")</f>
        <v>HB 13</v>
      </c>
      <c r="M936" s="1">
        <v>44208</v>
      </c>
      <c r="Q936" t="str">
        <f>("Enacted")</f>
        <v>Enacted</v>
      </c>
      <c r="U936" s="1">
        <v>44341</v>
      </c>
      <c r="Y936">
        <v>1</v>
      </c>
      <c r="AC936" t="str">
        <f>("Scope of emergency order is restricted")</f>
        <v>Scope of emergency order is restricted</v>
      </c>
      <c r="AG936">
        <v>1</v>
      </c>
      <c r="AK936" t="str">
        <f>("Scope of emergency order is restricted")</f>
        <v>Scope of emergency order is restricted</v>
      </c>
      <c r="AO936">
        <v>1</v>
      </c>
      <c r="AS936" t="str">
        <f t="shared" ref="AS936:AS945" si="72">("Scope of emergency order is restricted")</f>
        <v>Scope of emergency order is restricted</v>
      </c>
    </row>
    <row r="937" spans="1:48" x14ac:dyDescent="0.35">
      <c r="A937" t="s">
        <v>1630</v>
      </c>
      <c r="B937" t="s">
        <v>1632</v>
      </c>
      <c r="C937" s="1">
        <v>44341</v>
      </c>
      <c r="D937" s="1">
        <v>44701</v>
      </c>
      <c r="E937">
        <v>1</v>
      </c>
      <c r="I937" t="str">
        <f>("SB 187")</f>
        <v>SB 187</v>
      </c>
      <c r="M937" s="1">
        <v>44208</v>
      </c>
      <c r="Q937" t="str">
        <f>("Enacted")</f>
        <v>Enacted</v>
      </c>
      <c r="U937" s="1">
        <v>44348</v>
      </c>
      <c r="Y937">
        <v>0</v>
      </c>
      <c r="AG937">
        <v>1</v>
      </c>
      <c r="AK937" t="str">
        <f>("Scope of emergency order is restricted")</f>
        <v>Scope of emergency order is restricted</v>
      </c>
      <c r="AO937">
        <v>1</v>
      </c>
      <c r="AS937" t="str">
        <f t="shared" si="72"/>
        <v>Scope of emergency order is restricted</v>
      </c>
    </row>
    <row r="938" spans="1:48" x14ac:dyDescent="0.35">
      <c r="A938" t="s">
        <v>1630</v>
      </c>
      <c r="B938" t="s">
        <v>1633</v>
      </c>
      <c r="C938" s="1">
        <v>44342</v>
      </c>
      <c r="D938" s="1">
        <v>44701</v>
      </c>
      <c r="E938">
        <v>1</v>
      </c>
      <c r="I938" t="str">
        <f>("SB 858")</f>
        <v>SB 858</v>
      </c>
      <c r="M938" s="1">
        <v>44238</v>
      </c>
      <c r="Q938" t="str">
        <f>("Enacted")</f>
        <v>Enacted</v>
      </c>
      <c r="U938" s="1">
        <v>44349</v>
      </c>
      <c r="Y938">
        <v>0</v>
      </c>
      <c r="AG938">
        <v>0</v>
      </c>
      <c r="AO938">
        <v>1</v>
      </c>
      <c r="AS938" t="str">
        <f t="shared" si="72"/>
        <v>Scope of emergency order is restricted</v>
      </c>
    </row>
    <row r="939" spans="1:48" x14ac:dyDescent="0.35">
      <c r="A939" t="s">
        <v>1630</v>
      </c>
      <c r="B939" t="s">
        <v>824</v>
      </c>
      <c r="C939" s="1">
        <v>44349</v>
      </c>
      <c r="D939" s="1">
        <v>44701</v>
      </c>
      <c r="E939">
        <v>1</v>
      </c>
      <c r="I939" t="str">
        <f>("HB 575")</f>
        <v>HB 575</v>
      </c>
      <c r="M939" s="1">
        <v>44235</v>
      </c>
      <c r="Q939" t="str">
        <f>("Enacted")</f>
        <v>Enacted</v>
      </c>
      <c r="U939" s="1">
        <v>44349</v>
      </c>
      <c r="Y939">
        <v>0</v>
      </c>
      <c r="AG939">
        <v>1</v>
      </c>
      <c r="AK939" t="str">
        <f>("Scope of emergency order is restricted")</f>
        <v>Scope of emergency order is restricted</v>
      </c>
      <c r="AO939">
        <v>1</v>
      </c>
      <c r="AS939" t="str">
        <f t="shared" si="72"/>
        <v>Scope of emergency order is restricted</v>
      </c>
    </row>
    <row r="940" spans="1:48" x14ac:dyDescent="0.35">
      <c r="A940" t="s">
        <v>1630</v>
      </c>
      <c r="B940" t="s">
        <v>1637</v>
      </c>
      <c r="C940" s="1">
        <v>44495</v>
      </c>
      <c r="D940" s="1">
        <v>44497</v>
      </c>
      <c r="E940">
        <v>1</v>
      </c>
      <c r="F940" t="s">
        <v>1638</v>
      </c>
      <c r="G940" t="s">
        <v>1639</v>
      </c>
      <c r="H940" t="s">
        <v>1640</v>
      </c>
      <c r="I940" t="str">
        <f>("House Bill 9076")</f>
        <v>House Bill 9076</v>
      </c>
      <c r="J940" t="s">
        <v>1638</v>
      </c>
      <c r="L940" t="s">
        <v>1640</v>
      </c>
      <c r="M940" s="1">
        <v>44495</v>
      </c>
      <c r="N940" t="s">
        <v>1638</v>
      </c>
      <c r="P940" t="s">
        <v>1640</v>
      </c>
      <c r="Q940" t="str">
        <f t="shared" ref="Q940:Q946" si="73">("Introduced")</f>
        <v>Introduced</v>
      </c>
      <c r="R940" t="s">
        <v>1638</v>
      </c>
      <c r="T940" t="s">
        <v>1640</v>
      </c>
      <c r="U940" s="1">
        <v>44497</v>
      </c>
      <c r="V940" t="s">
        <v>1638</v>
      </c>
      <c r="X940" t="s">
        <v>1640</v>
      </c>
      <c r="Y940">
        <v>0</v>
      </c>
      <c r="AG940">
        <v>0</v>
      </c>
      <c r="AO940">
        <v>1</v>
      </c>
      <c r="AP940" t="s">
        <v>1638</v>
      </c>
      <c r="AR940" t="s">
        <v>1640</v>
      </c>
      <c r="AS940" t="str">
        <f t="shared" si="72"/>
        <v>Scope of emergency order is restricted</v>
      </c>
      <c r="AT940" t="s">
        <v>1638</v>
      </c>
      <c r="AV940" t="s">
        <v>1640</v>
      </c>
    </row>
    <row r="941" spans="1:48" x14ac:dyDescent="0.35">
      <c r="A941" t="s">
        <v>1630</v>
      </c>
      <c r="B941" t="s">
        <v>1641</v>
      </c>
      <c r="C941" s="1">
        <v>44496</v>
      </c>
      <c r="D941" s="1">
        <v>44701</v>
      </c>
      <c r="E941">
        <v>1</v>
      </c>
      <c r="I941" t="str">
        <f>("HB 9004")</f>
        <v>HB 9004</v>
      </c>
      <c r="M941" s="1">
        <v>44496</v>
      </c>
      <c r="Q941" t="str">
        <f t="shared" si="73"/>
        <v>Introduced</v>
      </c>
      <c r="U941" s="1">
        <v>44497</v>
      </c>
      <c r="Y941">
        <v>1</v>
      </c>
      <c r="AC941" t="str">
        <f>("Scope of emergency order is restricted")</f>
        <v>Scope of emergency order is restricted</v>
      </c>
      <c r="AG941">
        <v>1</v>
      </c>
      <c r="AK941" t="str">
        <f>("Scope of emergency order is restricted")</f>
        <v>Scope of emergency order is restricted</v>
      </c>
      <c r="AO941">
        <v>1</v>
      </c>
      <c r="AS941" t="str">
        <f t="shared" si="72"/>
        <v>Scope of emergency order is restricted</v>
      </c>
    </row>
    <row r="942" spans="1:48" x14ac:dyDescent="0.35">
      <c r="A942" t="s">
        <v>1630</v>
      </c>
      <c r="B942" t="s">
        <v>1642</v>
      </c>
      <c r="C942" s="1">
        <v>44496</v>
      </c>
      <c r="D942" s="1">
        <v>44701</v>
      </c>
      <c r="E942">
        <v>1</v>
      </c>
      <c r="I942" t="str">
        <f>("HB 9006")</f>
        <v>HB 9006</v>
      </c>
      <c r="M942" s="1">
        <v>44496</v>
      </c>
      <c r="Q942" t="str">
        <f t="shared" si="73"/>
        <v>Introduced</v>
      </c>
      <c r="U942" s="1">
        <v>44497</v>
      </c>
      <c r="Y942">
        <v>1</v>
      </c>
      <c r="AC942" t="str">
        <f>("Scope of emergency order is restricted")</f>
        <v>Scope of emergency order is restricted</v>
      </c>
      <c r="AG942">
        <v>1</v>
      </c>
      <c r="AK942" t="str">
        <f>("Scope of emergency order is restricted")</f>
        <v>Scope of emergency order is restricted</v>
      </c>
      <c r="AO942">
        <v>1</v>
      </c>
      <c r="AS942" t="str">
        <f t="shared" si="72"/>
        <v>Scope of emergency order is restricted</v>
      </c>
    </row>
    <row r="943" spans="1:48" x14ac:dyDescent="0.35">
      <c r="A943" t="s">
        <v>1630</v>
      </c>
      <c r="B943" t="s">
        <v>1643</v>
      </c>
      <c r="C943" s="1">
        <v>44496</v>
      </c>
      <c r="D943" s="1">
        <v>44701</v>
      </c>
      <c r="E943">
        <v>1</v>
      </c>
      <c r="I943" t="str">
        <f>("HB 9039")</f>
        <v>HB 9039</v>
      </c>
      <c r="M943" s="1">
        <v>44496</v>
      </c>
      <c r="Q943" t="str">
        <f t="shared" si="73"/>
        <v>Introduced</v>
      </c>
      <c r="U943" s="1">
        <v>44497</v>
      </c>
      <c r="Y943">
        <v>1</v>
      </c>
      <c r="AC943" t="str">
        <f>("Scope of emergency order is restricted")</f>
        <v>Scope of emergency order is restricted</v>
      </c>
      <c r="AG943">
        <v>1</v>
      </c>
      <c r="AK943" t="str">
        <f>("Scope of emergency order is restricted")</f>
        <v>Scope of emergency order is restricted</v>
      </c>
      <c r="AO943">
        <v>1</v>
      </c>
      <c r="AS943" t="str">
        <f t="shared" si="72"/>
        <v>Scope of emergency order is restricted</v>
      </c>
    </row>
    <row r="944" spans="1:48" x14ac:dyDescent="0.35">
      <c r="A944" t="s">
        <v>1630</v>
      </c>
      <c r="B944" t="s">
        <v>1644</v>
      </c>
      <c r="C944" s="1">
        <v>44496</v>
      </c>
      <c r="D944" s="1">
        <v>44701</v>
      </c>
      <c r="E944">
        <v>1</v>
      </c>
      <c r="I944" t="str">
        <f>("HB 9042")</f>
        <v>HB 9042</v>
      </c>
      <c r="M944" s="1">
        <v>44496</v>
      </c>
      <c r="Q944" t="str">
        <f t="shared" si="73"/>
        <v>Introduced</v>
      </c>
      <c r="U944" s="1">
        <v>44497</v>
      </c>
      <c r="Y944">
        <v>0</v>
      </c>
      <c r="AG944">
        <v>1</v>
      </c>
      <c r="AK944" t="str">
        <f>("Scope of emergency order is restricted")</f>
        <v>Scope of emergency order is restricted</v>
      </c>
      <c r="AO944">
        <v>1</v>
      </c>
      <c r="AS944" t="str">
        <f t="shared" si="72"/>
        <v>Scope of emergency order is restricted</v>
      </c>
    </row>
    <row r="945" spans="1:48" x14ac:dyDescent="0.35">
      <c r="A945" t="s">
        <v>1630</v>
      </c>
      <c r="B945" t="s">
        <v>1645</v>
      </c>
      <c r="C945" s="1">
        <v>44496</v>
      </c>
      <c r="D945" s="1">
        <v>44496</v>
      </c>
      <c r="E945">
        <v>1</v>
      </c>
      <c r="I945" t="str">
        <f>("SB 9014")</f>
        <v>SB 9014</v>
      </c>
      <c r="M945" s="1">
        <v>44496</v>
      </c>
      <c r="Q945" t="str">
        <f t="shared" si="73"/>
        <v>Introduced</v>
      </c>
      <c r="U945" s="1">
        <v>44512</v>
      </c>
      <c r="Y945">
        <v>0</v>
      </c>
      <c r="AG945">
        <v>1</v>
      </c>
      <c r="AK945" t="str">
        <f>("Scope of emergency order is restricted")</f>
        <v>Scope of emergency order is restricted</v>
      </c>
      <c r="AO945">
        <v>1</v>
      </c>
      <c r="AS945" t="str">
        <f t="shared" si="72"/>
        <v>Scope of emergency order is restricted</v>
      </c>
    </row>
    <row r="946" spans="1:48" x14ac:dyDescent="0.35">
      <c r="A946" t="s">
        <v>1630</v>
      </c>
      <c r="B946" t="s">
        <v>1646</v>
      </c>
      <c r="C946" s="1">
        <v>44496</v>
      </c>
      <c r="D946" s="1">
        <v>44701</v>
      </c>
      <c r="E946">
        <v>1</v>
      </c>
      <c r="I946" t="str">
        <f>("SB 9027")</f>
        <v>SB 9027</v>
      </c>
      <c r="M946" s="1">
        <v>44861</v>
      </c>
      <c r="Q946" t="str">
        <f t="shared" si="73"/>
        <v>Introduced</v>
      </c>
      <c r="U946" s="1">
        <v>44496</v>
      </c>
      <c r="Y946">
        <v>1</v>
      </c>
      <c r="AC946" t="str">
        <f>("Scope of emergency order is restricted")</f>
        <v>Scope of emergency order is restricted</v>
      </c>
      <c r="AG946">
        <v>0</v>
      </c>
      <c r="AO946">
        <v>0</v>
      </c>
    </row>
    <row r="947" spans="1:48" x14ac:dyDescent="0.35">
      <c r="A947" t="s">
        <v>1630</v>
      </c>
      <c r="B947" t="s">
        <v>1645</v>
      </c>
      <c r="C947" s="1">
        <v>44497</v>
      </c>
      <c r="D947" s="1">
        <v>44497</v>
      </c>
      <c r="E947">
        <v>1</v>
      </c>
      <c r="I947" t="str">
        <f>("SB 9014")</f>
        <v>SB 9014</v>
      </c>
      <c r="M947" s="1">
        <v>44496</v>
      </c>
      <c r="Q947" t="str">
        <f>("Passed First Chamber")</f>
        <v>Passed First Chamber</v>
      </c>
      <c r="U947" s="1">
        <v>44512</v>
      </c>
      <c r="Y947">
        <v>0</v>
      </c>
      <c r="AG947">
        <v>1</v>
      </c>
      <c r="AK947" t="str">
        <f>("Scope of emergency order is restricted")</f>
        <v>Scope of emergency order is restricted</v>
      </c>
      <c r="AO947">
        <v>1</v>
      </c>
      <c r="AS947" t="str">
        <f>("Scope of emergency order is restricted")</f>
        <v>Scope of emergency order is restricted</v>
      </c>
    </row>
    <row r="948" spans="1:48" x14ac:dyDescent="0.35">
      <c r="A948" t="s">
        <v>1630</v>
      </c>
      <c r="B948" t="s">
        <v>1645</v>
      </c>
      <c r="C948" s="1">
        <v>44498</v>
      </c>
      <c r="D948" s="1">
        <v>44511</v>
      </c>
      <c r="E948">
        <v>1</v>
      </c>
      <c r="I948" t="str">
        <f>("SB 9014")</f>
        <v>SB 9014</v>
      </c>
      <c r="M948" s="1">
        <v>44496</v>
      </c>
      <c r="Q948" t="str">
        <f>("Passed Second Chamber")</f>
        <v>Passed Second Chamber</v>
      </c>
      <c r="U948" s="1">
        <v>44512</v>
      </c>
      <c r="Y948">
        <v>0</v>
      </c>
      <c r="AG948">
        <v>1</v>
      </c>
      <c r="AK948" t="str">
        <f>("Scope of emergency order is restricted")</f>
        <v>Scope of emergency order is restricted</v>
      </c>
      <c r="AO948">
        <v>1</v>
      </c>
      <c r="AS948" t="str">
        <f>("Scope of emergency order is restricted")</f>
        <v>Scope of emergency order is restricted</v>
      </c>
    </row>
    <row r="949" spans="1:48" x14ac:dyDescent="0.35">
      <c r="A949" t="s">
        <v>1630</v>
      </c>
      <c r="B949" t="s">
        <v>1637</v>
      </c>
      <c r="C949" s="1">
        <v>44498</v>
      </c>
      <c r="D949" s="1">
        <v>44517</v>
      </c>
      <c r="E949">
        <v>1</v>
      </c>
      <c r="F949" t="s">
        <v>1638</v>
      </c>
      <c r="G949" t="s">
        <v>1639</v>
      </c>
      <c r="H949" t="s">
        <v>1640</v>
      </c>
      <c r="I949" t="str">
        <f>("House Bill 9076")</f>
        <v>House Bill 9076</v>
      </c>
      <c r="J949" t="s">
        <v>1638</v>
      </c>
      <c r="L949" t="s">
        <v>1640</v>
      </c>
      <c r="M949" s="1">
        <v>44495</v>
      </c>
      <c r="N949" t="s">
        <v>1638</v>
      </c>
      <c r="P949" t="s">
        <v>1640</v>
      </c>
      <c r="Q949" t="str">
        <f>("Passed Second Chamber")</f>
        <v>Passed Second Chamber</v>
      </c>
      <c r="R949" t="s">
        <v>1638</v>
      </c>
      <c r="S949" t="s">
        <v>1647</v>
      </c>
      <c r="T949" t="s">
        <v>1640</v>
      </c>
      <c r="U949" s="1">
        <v>44512</v>
      </c>
      <c r="V949" t="s">
        <v>1638</v>
      </c>
      <c r="X949" t="s">
        <v>1640</v>
      </c>
      <c r="Y949">
        <v>0</v>
      </c>
      <c r="AG949">
        <v>0</v>
      </c>
      <c r="AO949">
        <v>1</v>
      </c>
      <c r="AP949" t="s">
        <v>1638</v>
      </c>
      <c r="AR949" t="s">
        <v>1640</v>
      </c>
      <c r="AS949" t="str">
        <f>("Scope of emergency order is restricted")</f>
        <v>Scope of emergency order is restricted</v>
      </c>
      <c r="AT949" t="s">
        <v>1638</v>
      </c>
      <c r="AV949" t="s">
        <v>1640</v>
      </c>
    </row>
    <row r="950" spans="1:48" x14ac:dyDescent="0.35">
      <c r="A950" t="s">
        <v>1630</v>
      </c>
      <c r="B950" t="s">
        <v>1645</v>
      </c>
      <c r="C950" s="1">
        <v>44512</v>
      </c>
      <c r="D950" s="1">
        <v>44701</v>
      </c>
      <c r="E950">
        <v>1</v>
      </c>
      <c r="I950" t="str">
        <f>("SB 9014")</f>
        <v>SB 9014</v>
      </c>
      <c r="M950" s="1">
        <v>44496</v>
      </c>
      <c r="Q950" t="str">
        <f>("Enacted")</f>
        <v>Enacted</v>
      </c>
      <c r="U950" s="1">
        <v>44512</v>
      </c>
      <c r="Y950">
        <v>0</v>
      </c>
      <c r="AG950">
        <v>1</v>
      </c>
      <c r="AK950" t="str">
        <f>("Scope of emergency order is restricted")</f>
        <v>Scope of emergency order is restricted</v>
      </c>
      <c r="AO950">
        <v>1</v>
      </c>
      <c r="AS950" t="str">
        <f>("Scope of emergency order is restricted")</f>
        <v>Scope of emergency order is restricted</v>
      </c>
    </row>
    <row r="951" spans="1:48" x14ac:dyDescent="0.35">
      <c r="A951" t="s">
        <v>1630</v>
      </c>
      <c r="B951" t="s">
        <v>1637</v>
      </c>
      <c r="C951" s="1">
        <v>44518</v>
      </c>
      <c r="D951" s="1">
        <v>44701</v>
      </c>
      <c r="E951">
        <v>1</v>
      </c>
      <c r="F951" t="s">
        <v>1638</v>
      </c>
      <c r="G951" t="s">
        <v>1639</v>
      </c>
      <c r="H951" t="s">
        <v>1640</v>
      </c>
      <c r="I951" t="str">
        <f>("House Bill 9076")</f>
        <v>House Bill 9076</v>
      </c>
      <c r="J951" t="s">
        <v>1638</v>
      </c>
      <c r="L951" t="s">
        <v>1640</v>
      </c>
      <c r="M951" s="1">
        <v>44495</v>
      </c>
      <c r="N951" t="s">
        <v>1638</v>
      </c>
      <c r="P951" t="s">
        <v>1640</v>
      </c>
      <c r="Q951" t="str">
        <f>("Enacted")</f>
        <v>Enacted</v>
      </c>
      <c r="R951" t="s">
        <v>1638</v>
      </c>
      <c r="T951" t="s">
        <v>1640</v>
      </c>
      <c r="U951" s="1">
        <v>44518</v>
      </c>
      <c r="V951" t="s">
        <v>1638</v>
      </c>
      <c r="X951" t="s">
        <v>1640</v>
      </c>
      <c r="Y951">
        <v>0</v>
      </c>
      <c r="AG951">
        <v>0</v>
      </c>
      <c r="AO951">
        <v>1</v>
      </c>
      <c r="AP951" t="s">
        <v>1638</v>
      </c>
      <c r="AR951" t="s">
        <v>1640</v>
      </c>
      <c r="AS951" t="str">
        <f>("Scope of emergency order is restricted")</f>
        <v>Scope of emergency order is restricted</v>
      </c>
      <c r="AT951" t="s">
        <v>1638</v>
      </c>
      <c r="AV951" t="s">
        <v>1640</v>
      </c>
    </row>
    <row r="952" spans="1:48" x14ac:dyDescent="0.35">
      <c r="A952" t="s">
        <v>1648</v>
      </c>
      <c r="B952" t="s">
        <v>48</v>
      </c>
      <c r="C952" s="1">
        <v>44197</v>
      </c>
      <c r="D952" s="1">
        <v>44255</v>
      </c>
      <c r="E952">
        <v>0</v>
      </c>
      <c r="I952" t="str">
        <f>("")</f>
        <v/>
      </c>
    </row>
    <row r="953" spans="1:48" x14ac:dyDescent="0.35">
      <c r="A953" t="s">
        <v>1648</v>
      </c>
      <c r="B953" t="s">
        <v>1088</v>
      </c>
      <c r="C953" s="1">
        <v>44256</v>
      </c>
      <c r="D953" s="1">
        <v>44326</v>
      </c>
      <c r="E953">
        <v>1</v>
      </c>
      <c r="F953" t="s">
        <v>1649</v>
      </c>
      <c r="H953" t="s">
        <v>139</v>
      </c>
      <c r="I953" t="str">
        <f>("HB 3")</f>
        <v>HB 3</v>
      </c>
      <c r="J953" t="s">
        <v>1649</v>
      </c>
      <c r="L953" t="s">
        <v>139</v>
      </c>
      <c r="M953" s="1">
        <v>44256</v>
      </c>
      <c r="N953" t="s">
        <v>1649</v>
      </c>
      <c r="P953" t="s">
        <v>139</v>
      </c>
      <c r="Q953" t="str">
        <f>("Introduced")</f>
        <v>Introduced</v>
      </c>
      <c r="R953" t="s">
        <v>1649</v>
      </c>
      <c r="T953" t="s">
        <v>139</v>
      </c>
      <c r="U953" s="1">
        <v>44341</v>
      </c>
      <c r="V953" t="s">
        <v>1649</v>
      </c>
      <c r="X953" t="s">
        <v>139</v>
      </c>
      <c r="Y953">
        <v>1</v>
      </c>
      <c r="Z953" t="s">
        <v>1649</v>
      </c>
      <c r="AB953" t="s">
        <v>139</v>
      </c>
      <c r="AC953" t="str">
        <f>("Duration of emergency order is limited, Termination by legislature")</f>
        <v>Duration of emergency order is limited, Termination by legislature</v>
      </c>
      <c r="AD953" t="s">
        <v>1649</v>
      </c>
      <c r="AF953" t="s">
        <v>139</v>
      </c>
      <c r="AG953">
        <v>0</v>
      </c>
      <c r="AO953">
        <v>0</v>
      </c>
    </row>
    <row r="954" spans="1:48" x14ac:dyDescent="0.35">
      <c r="A954" t="s">
        <v>1648</v>
      </c>
      <c r="B954" t="s">
        <v>1650</v>
      </c>
      <c r="C954" s="1">
        <v>44264</v>
      </c>
      <c r="D954" s="1">
        <v>44346</v>
      </c>
      <c r="E954">
        <v>1</v>
      </c>
      <c r="F954" t="s">
        <v>1650</v>
      </c>
      <c r="H954" t="s">
        <v>1651</v>
      </c>
      <c r="I954" t="str">
        <f>("SB 422")</f>
        <v>SB 422</v>
      </c>
      <c r="J954" t="s">
        <v>1650</v>
      </c>
      <c r="L954" t="s">
        <v>1651</v>
      </c>
      <c r="M954" s="1">
        <v>44264</v>
      </c>
      <c r="N954" t="s">
        <v>1650</v>
      </c>
      <c r="P954" t="s">
        <v>1651</v>
      </c>
      <c r="Q954" t="str">
        <f>("Introduced")</f>
        <v>Introduced</v>
      </c>
      <c r="R954" t="s">
        <v>1650</v>
      </c>
      <c r="T954" t="s">
        <v>1651</v>
      </c>
      <c r="U954" s="1">
        <v>44264</v>
      </c>
      <c r="V954" t="s">
        <v>1650</v>
      </c>
      <c r="X954" t="s">
        <v>1651</v>
      </c>
      <c r="Y954">
        <v>1</v>
      </c>
      <c r="Z954" t="s">
        <v>1650</v>
      </c>
      <c r="AB954" t="s">
        <v>1651</v>
      </c>
      <c r="AC954" t="str">
        <f>("Duration of emergency order is limited, Termination by another entity")</f>
        <v>Duration of emergency order is limited, Termination by another entity</v>
      </c>
      <c r="AD954" t="s">
        <v>1652</v>
      </c>
      <c r="AF954" t="s">
        <v>1653</v>
      </c>
      <c r="AG954">
        <v>0</v>
      </c>
      <c r="AO954">
        <v>0</v>
      </c>
    </row>
    <row r="955" spans="1:48" x14ac:dyDescent="0.35">
      <c r="A955" t="s">
        <v>1648</v>
      </c>
      <c r="B955" t="s">
        <v>1654</v>
      </c>
      <c r="C955" s="1">
        <v>44273</v>
      </c>
      <c r="D955" s="1">
        <v>44298</v>
      </c>
      <c r="E955">
        <v>1</v>
      </c>
      <c r="F955" t="s">
        <v>1654</v>
      </c>
      <c r="H955" t="s">
        <v>1655</v>
      </c>
      <c r="I955" t="str">
        <f>("SB 1025")</f>
        <v>SB 1025</v>
      </c>
      <c r="J955" t="s">
        <v>1654</v>
      </c>
      <c r="L955" t="s">
        <v>1655</v>
      </c>
      <c r="M955" s="1">
        <v>44273</v>
      </c>
      <c r="N955" t="s">
        <v>1654</v>
      </c>
      <c r="P955" t="s">
        <v>1655</v>
      </c>
      <c r="Q955" t="str">
        <f>("Introduced")</f>
        <v>Introduced</v>
      </c>
      <c r="R955" t="s">
        <v>1654</v>
      </c>
      <c r="T955" t="s">
        <v>1655</v>
      </c>
      <c r="U955" s="1">
        <v>44294</v>
      </c>
      <c r="V955" t="s">
        <v>1654</v>
      </c>
      <c r="X955" t="s">
        <v>1655</v>
      </c>
      <c r="Y955">
        <v>1</v>
      </c>
      <c r="Z955" t="s">
        <v>1654</v>
      </c>
      <c r="AB955" t="s">
        <v>1655</v>
      </c>
      <c r="AC955" t="str">
        <f>("Issuance of emergency order is restricted")</f>
        <v>Issuance of emergency order is restricted</v>
      </c>
      <c r="AD955" t="s">
        <v>1656</v>
      </c>
      <c r="AF955" t="s">
        <v>1657</v>
      </c>
      <c r="AG955">
        <v>0</v>
      </c>
      <c r="AO955">
        <v>0</v>
      </c>
    </row>
    <row r="956" spans="1:48" x14ac:dyDescent="0.35">
      <c r="A956" t="s">
        <v>1648</v>
      </c>
      <c r="B956" t="s">
        <v>1658</v>
      </c>
      <c r="C956" s="1">
        <v>44284</v>
      </c>
      <c r="D956" s="1">
        <v>44346</v>
      </c>
      <c r="E956">
        <v>1</v>
      </c>
      <c r="F956" t="s">
        <v>1658</v>
      </c>
      <c r="H956" t="s">
        <v>1659</v>
      </c>
      <c r="I956" t="str">
        <f>("HB 4482")</f>
        <v>HB 4482</v>
      </c>
      <c r="J956" t="s">
        <v>1658</v>
      </c>
      <c r="L956" t="s">
        <v>1659</v>
      </c>
      <c r="M956" s="1">
        <v>44284</v>
      </c>
      <c r="N956" t="s">
        <v>1658</v>
      </c>
      <c r="P956" t="s">
        <v>1659</v>
      </c>
      <c r="Q956" t="str">
        <f>("Introduced")</f>
        <v>Introduced</v>
      </c>
      <c r="R956" t="s">
        <v>1658</v>
      </c>
      <c r="T956" t="s">
        <v>1659</v>
      </c>
      <c r="U956" s="1">
        <v>44284</v>
      </c>
      <c r="V956" t="s">
        <v>1658</v>
      </c>
      <c r="X956" t="s">
        <v>1659</v>
      </c>
      <c r="Y956">
        <v>1</v>
      </c>
      <c r="Z956" t="s">
        <v>1658</v>
      </c>
      <c r="AB956" t="s">
        <v>1659</v>
      </c>
      <c r="AC956" t="str">
        <f>("Termination by another entity")</f>
        <v>Termination by another entity</v>
      </c>
      <c r="AD956" t="s">
        <v>1658</v>
      </c>
      <c r="AF956" t="s">
        <v>1659</v>
      </c>
      <c r="AG956">
        <v>0</v>
      </c>
      <c r="AO956">
        <v>0</v>
      </c>
    </row>
    <row r="957" spans="1:48" x14ac:dyDescent="0.35">
      <c r="A957" t="s">
        <v>1648</v>
      </c>
      <c r="B957" t="s">
        <v>1654</v>
      </c>
      <c r="C957" s="1">
        <v>44299</v>
      </c>
      <c r="D957" s="1">
        <v>44346</v>
      </c>
      <c r="E957">
        <v>1</v>
      </c>
      <c r="F957" t="s">
        <v>1654</v>
      </c>
      <c r="H957" t="s">
        <v>1660</v>
      </c>
      <c r="I957" t="str">
        <f>("SB 1025")</f>
        <v>SB 1025</v>
      </c>
      <c r="J957" t="s">
        <v>1654</v>
      </c>
      <c r="L957" t="s">
        <v>1660</v>
      </c>
      <c r="M957" s="1">
        <v>44273</v>
      </c>
      <c r="N957" t="s">
        <v>1654</v>
      </c>
      <c r="P957" t="s">
        <v>1660</v>
      </c>
      <c r="Q957" t="str">
        <f>("Passed First Chamber")</f>
        <v>Passed First Chamber</v>
      </c>
      <c r="R957" t="s">
        <v>1654</v>
      </c>
      <c r="T957" t="s">
        <v>1660</v>
      </c>
      <c r="U957" s="1">
        <v>44302</v>
      </c>
      <c r="V957" t="s">
        <v>1654</v>
      </c>
      <c r="X957" t="s">
        <v>1660</v>
      </c>
      <c r="Y957">
        <v>1</v>
      </c>
      <c r="Z957" t="s">
        <v>1654</v>
      </c>
      <c r="AB957" t="s">
        <v>1660</v>
      </c>
      <c r="AC957" t="str">
        <f>("Issuance of emergency order is restricted")</f>
        <v>Issuance of emergency order is restricted</v>
      </c>
      <c r="AD957" t="s">
        <v>1656</v>
      </c>
      <c r="AF957" t="s">
        <v>1661</v>
      </c>
      <c r="AG957">
        <v>0</v>
      </c>
      <c r="AO957">
        <v>0</v>
      </c>
    </row>
    <row r="958" spans="1:48" x14ac:dyDescent="0.35">
      <c r="A958" t="s">
        <v>1648</v>
      </c>
      <c r="B958" t="s">
        <v>1662</v>
      </c>
      <c r="C958" s="1">
        <v>44305</v>
      </c>
      <c r="D958" s="1">
        <v>44313</v>
      </c>
      <c r="E958">
        <v>1</v>
      </c>
      <c r="F958" t="s">
        <v>1662</v>
      </c>
      <c r="H958" t="s">
        <v>1663</v>
      </c>
      <c r="I958" t="str">
        <f>("SB 966")</f>
        <v>SB 966</v>
      </c>
      <c r="J958" t="s">
        <v>1662</v>
      </c>
      <c r="L958" t="s">
        <v>1663</v>
      </c>
      <c r="M958" s="1">
        <v>44305</v>
      </c>
      <c r="N958" t="s">
        <v>1662</v>
      </c>
      <c r="P958" t="s">
        <v>1663</v>
      </c>
      <c r="Q958" t="str">
        <f>("Introduced")</f>
        <v>Introduced</v>
      </c>
      <c r="R958" t="s">
        <v>1662</v>
      </c>
      <c r="T958" t="s">
        <v>1663</v>
      </c>
      <c r="U958" s="1">
        <v>44363</v>
      </c>
      <c r="V958" t="s">
        <v>1662</v>
      </c>
      <c r="X958" t="s">
        <v>1663</v>
      </c>
      <c r="Y958">
        <v>1</v>
      </c>
      <c r="Z958" t="s">
        <v>1662</v>
      </c>
      <c r="AB958" t="s">
        <v>1663</v>
      </c>
      <c r="AC958" t="str">
        <f>("Issuance of emergency order is restricted, Duration of emergency order is limited")</f>
        <v>Issuance of emergency order is restricted, Duration of emergency order is limited</v>
      </c>
      <c r="AD958" t="s">
        <v>1664</v>
      </c>
      <c r="AF958" t="s">
        <v>1665</v>
      </c>
      <c r="AG958">
        <v>0</v>
      </c>
      <c r="AO958">
        <v>0</v>
      </c>
    </row>
    <row r="959" spans="1:48" x14ac:dyDescent="0.35">
      <c r="A959" t="s">
        <v>1648</v>
      </c>
      <c r="B959" t="s">
        <v>1666</v>
      </c>
      <c r="C959" s="1">
        <v>44307</v>
      </c>
      <c r="D959" s="1">
        <v>44313</v>
      </c>
      <c r="E959">
        <v>1</v>
      </c>
      <c r="F959" t="s">
        <v>1666</v>
      </c>
      <c r="H959" t="s">
        <v>1667</v>
      </c>
      <c r="I959" t="str">
        <f>("SB 968")</f>
        <v>SB 968</v>
      </c>
      <c r="J959" t="s">
        <v>1666</v>
      </c>
      <c r="L959" t="s">
        <v>1667</v>
      </c>
      <c r="M959" s="1">
        <v>44307</v>
      </c>
      <c r="N959" t="s">
        <v>1666</v>
      </c>
      <c r="P959" t="s">
        <v>1667</v>
      </c>
      <c r="Q959" t="str">
        <f>("Introduced")</f>
        <v>Introduced</v>
      </c>
      <c r="R959" t="s">
        <v>1666</v>
      </c>
      <c r="T959" t="s">
        <v>1667</v>
      </c>
      <c r="U959" s="1">
        <v>44363</v>
      </c>
      <c r="V959" t="s">
        <v>1666</v>
      </c>
      <c r="X959" t="s">
        <v>1667</v>
      </c>
      <c r="Y959">
        <v>0</v>
      </c>
      <c r="AG959">
        <v>1</v>
      </c>
      <c r="AH959" t="s">
        <v>1666</v>
      </c>
      <c r="AJ959" t="s">
        <v>1667</v>
      </c>
      <c r="AK959" t="str">
        <f>("Issuance of emergency order is restricted, Duration of emergency order is limited, Scope of emergency order is restricted")</f>
        <v>Issuance of emergency order is restricted, Duration of emergency order is limited, Scope of emergency order is restricted</v>
      </c>
      <c r="AL959" t="s">
        <v>1666</v>
      </c>
      <c r="AN959" t="s">
        <v>1667</v>
      </c>
      <c r="AO959">
        <v>0</v>
      </c>
    </row>
    <row r="960" spans="1:48" x14ac:dyDescent="0.35">
      <c r="A960" t="s">
        <v>1648</v>
      </c>
      <c r="B960" t="s">
        <v>1662</v>
      </c>
      <c r="C960" s="1">
        <v>44314</v>
      </c>
      <c r="D960" s="1">
        <v>44341</v>
      </c>
      <c r="E960">
        <v>1</v>
      </c>
      <c r="F960" t="s">
        <v>1668</v>
      </c>
      <c r="H960" t="s">
        <v>1669</v>
      </c>
      <c r="I960" t="str">
        <f>("SB 966")</f>
        <v>SB 966</v>
      </c>
      <c r="J960" t="s">
        <v>1668</v>
      </c>
      <c r="L960" t="s">
        <v>1669</v>
      </c>
      <c r="M960" s="1">
        <v>44305</v>
      </c>
      <c r="N960" t="s">
        <v>1668</v>
      </c>
      <c r="P960" t="s">
        <v>1669</v>
      </c>
      <c r="Q960" t="str">
        <f>("Passed First Chamber")</f>
        <v>Passed First Chamber</v>
      </c>
      <c r="R960" t="s">
        <v>1668</v>
      </c>
      <c r="T960" t="s">
        <v>1669</v>
      </c>
      <c r="U960" s="1">
        <v>44363</v>
      </c>
      <c r="V960" t="s">
        <v>1668</v>
      </c>
      <c r="X960" t="s">
        <v>1669</v>
      </c>
      <c r="Y960">
        <v>1</v>
      </c>
      <c r="Z960" t="s">
        <v>1668</v>
      </c>
      <c r="AB960" t="s">
        <v>1669</v>
      </c>
      <c r="AC960" t="str">
        <f>("Issuance of emergency order is restricted, Duration of emergency order is limited")</f>
        <v>Issuance of emergency order is restricted, Duration of emergency order is limited</v>
      </c>
      <c r="AD960" t="s">
        <v>1668</v>
      </c>
      <c r="AF960" t="s">
        <v>1669</v>
      </c>
      <c r="AG960">
        <v>0</v>
      </c>
      <c r="AO960">
        <v>0</v>
      </c>
    </row>
    <row r="961" spans="1:48" x14ac:dyDescent="0.35">
      <c r="A961" t="s">
        <v>1648</v>
      </c>
      <c r="B961" t="s">
        <v>1666</v>
      </c>
      <c r="C961" s="1">
        <v>44314</v>
      </c>
      <c r="D961" s="1">
        <v>44341</v>
      </c>
      <c r="E961">
        <v>1</v>
      </c>
      <c r="F961" t="s">
        <v>1666</v>
      </c>
      <c r="H961" t="s">
        <v>1670</v>
      </c>
      <c r="I961" t="str">
        <f>("SB 968")</f>
        <v>SB 968</v>
      </c>
      <c r="J961" t="s">
        <v>1666</v>
      </c>
      <c r="L961" t="s">
        <v>1670</v>
      </c>
      <c r="M961" s="1">
        <v>44307</v>
      </c>
      <c r="N961" t="s">
        <v>1666</v>
      </c>
      <c r="P961" t="s">
        <v>1670</v>
      </c>
      <c r="Q961" t="str">
        <f>("Passed First Chamber")</f>
        <v>Passed First Chamber</v>
      </c>
      <c r="R961" t="s">
        <v>1666</v>
      </c>
      <c r="T961" t="s">
        <v>1670</v>
      </c>
      <c r="U961" s="1">
        <v>44363</v>
      </c>
      <c r="V961" t="s">
        <v>1666</v>
      </c>
      <c r="X961" t="s">
        <v>1670</v>
      </c>
      <c r="Y961">
        <v>0</v>
      </c>
      <c r="AG961">
        <v>1</v>
      </c>
      <c r="AH961" t="s">
        <v>1666</v>
      </c>
      <c r="AJ961" t="s">
        <v>1670</v>
      </c>
      <c r="AK961" t="str">
        <f>("Issuance of emergency order is restricted, Duration of emergency order is limited, Scope of emergency order is restricted")</f>
        <v>Issuance of emergency order is restricted, Duration of emergency order is limited, Scope of emergency order is restricted</v>
      </c>
      <c r="AL961" t="s">
        <v>1666</v>
      </c>
      <c r="AN961" t="s">
        <v>1670</v>
      </c>
      <c r="AO961">
        <v>0</v>
      </c>
    </row>
    <row r="962" spans="1:48" x14ac:dyDescent="0.35">
      <c r="A962" t="s">
        <v>1648</v>
      </c>
      <c r="B962" t="s">
        <v>1088</v>
      </c>
      <c r="C962" s="1">
        <v>44327</v>
      </c>
      <c r="D962" s="1">
        <v>44340</v>
      </c>
      <c r="E962">
        <v>1</v>
      </c>
      <c r="F962" t="s">
        <v>1649</v>
      </c>
      <c r="H962" t="s">
        <v>139</v>
      </c>
      <c r="I962" t="str">
        <f>("HB 3")</f>
        <v>HB 3</v>
      </c>
      <c r="J962" t="s">
        <v>1649</v>
      </c>
      <c r="L962" t="s">
        <v>139</v>
      </c>
      <c r="M962" s="1">
        <v>44256</v>
      </c>
      <c r="N962" t="s">
        <v>1649</v>
      </c>
      <c r="P962" t="s">
        <v>139</v>
      </c>
      <c r="Q962" t="str">
        <f>("Passed First Chamber")</f>
        <v>Passed First Chamber</v>
      </c>
      <c r="R962" t="s">
        <v>1649</v>
      </c>
      <c r="T962" t="s">
        <v>139</v>
      </c>
      <c r="U962" s="1">
        <v>44341</v>
      </c>
      <c r="V962" t="s">
        <v>1649</v>
      </c>
      <c r="X962" t="s">
        <v>139</v>
      </c>
      <c r="Y962">
        <v>1</v>
      </c>
      <c r="Z962" t="s">
        <v>1649</v>
      </c>
      <c r="AB962" t="s">
        <v>139</v>
      </c>
      <c r="AC962" t="str">
        <f>("Duration of emergency order is limited, Termination by legislature")</f>
        <v>Duration of emergency order is limited, Termination by legislature</v>
      </c>
      <c r="AD962" t="s">
        <v>1649</v>
      </c>
      <c r="AF962" t="s">
        <v>139</v>
      </c>
      <c r="AG962">
        <v>0</v>
      </c>
      <c r="AO962">
        <v>0</v>
      </c>
    </row>
    <row r="963" spans="1:48" x14ac:dyDescent="0.35">
      <c r="A963" t="s">
        <v>1648</v>
      </c>
      <c r="B963" t="s">
        <v>1088</v>
      </c>
      <c r="C963" s="1">
        <v>44341</v>
      </c>
      <c r="D963" s="1">
        <v>44701</v>
      </c>
      <c r="E963">
        <v>1</v>
      </c>
      <c r="F963" t="s">
        <v>1649</v>
      </c>
      <c r="H963" t="s">
        <v>1671</v>
      </c>
      <c r="I963" t="str">
        <f>("HB 3")</f>
        <v>HB 3</v>
      </c>
      <c r="J963" t="s">
        <v>1649</v>
      </c>
      <c r="L963" t="s">
        <v>1671</v>
      </c>
      <c r="M963" s="1">
        <v>44256</v>
      </c>
      <c r="N963" t="s">
        <v>1649</v>
      </c>
      <c r="P963" t="s">
        <v>1671</v>
      </c>
      <c r="Q963" t="str">
        <f>("Passed Second Chamber")</f>
        <v>Passed Second Chamber</v>
      </c>
      <c r="R963" t="s">
        <v>1649</v>
      </c>
      <c r="T963" t="s">
        <v>1671</v>
      </c>
      <c r="U963" s="1">
        <v>44341</v>
      </c>
      <c r="V963" t="s">
        <v>1649</v>
      </c>
      <c r="X963" t="s">
        <v>1671</v>
      </c>
      <c r="Y963">
        <v>1</v>
      </c>
      <c r="Z963" t="s">
        <v>1649</v>
      </c>
      <c r="AB963" t="s">
        <v>1671</v>
      </c>
      <c r="AC963" t="str">
        <f>("Duration of emergency order is limited, Termination by legislature")</f>
        <v>Duration of emergency order is limited, Termination by legislature</v>
      </c>
      <c r="AD963" t="s">
        <v>1649</v>
      </c>
      <c r="AF963" t="s">
        <v>1671</v>
      </c>
      <c r="AG963">
        <v>0</v>
      </c>
      <c r="AO963">
        <v>0</v>
      </c>
    </row>
    <row r="964" spans="1:48" x14ac:dyDescent="0.35">
      <c r="A964" t="s">
        <v>1648</v>
      </c>
      <c r="B964" t="s">
        <v>1662</v>
      </c>
      <c r="C964" s="1">
        <v>44342</v>
      </c>
      <c r="D964" s="1">
        <v>44362</v>
      </c>
      <c r="E964">
        <v>1</v>
      </c>
      <c r="F964" t="s">
        <v>1668</v>
      </c>
      <c r="H964" t="s">
        <v>1672</v>
      </c>
      <c r="I964" t="str">
        <f>("SB 966")</f>
        <v>SB 966</v>
      </c>
      <c r="J964" t="s">
        <v>1668</v>
      </c>
      <c r="L964" t="s">
        <v>1672</v>
      </c>
      <c r="M964" s="1">
        <v>44305</v>
      </c>
      <c r="N964" t="s">
        <v>1668</v>
      </c>
      <c r="P964" t="s">
        <v>1672</v>
      </c>
      <c r="Q964" t="str">
        <f>("Passed Second Chamber")</f>
        <v>Passed Second Chamber</v>
      </c>
      <c r="R964" t="s">
        <v>1668</v>
      </c>
      <c r="T964" t="s">
        <v>1672</v>
      </c>
      <c r="U964" s="1">
        <v>44363</v>
      </c>
      <c r="V964" t="s">
        <v>1668</v>
      </c>
      <c r="X964" t="s">
        <v>1672</v>
      </c>
      <c r="Y964">
        <v>1</v>
      </c>
      <c r="Z964" t="s">
        <v>1668</v>
      </c>
      <c r="AB964" t="s">
        <v>1672</v>
      </c>
      <c r="AC964" t="str">
        <f>("Issuance of emergency order is restricted, Duration of emergency order is limited")</f>
        <v>Issuance of emergency order is restricted, Duration of emergency order is limited</v>
      </c>
      <c r="AD964" t="s">
        <v>1668</v>
      </c>
      <c r="AF964" t="s">
        <v>1672</v>
      </c>
      <c r="AG964">
        <v>0</v>
      </c>
      <c r="AO964">
        <v>0</v>
      </c>
    </row>
    <row r="965" spans="1:48" x14ac:dyDescent="0.35">
      <c r="A965" t="s">
        <v>1648</v>
      </c>
      <c r="B965" t="s">
        <v>1666</v>
      </c>
      <c r="C965" s="1">
        <v>44342</v>
      </c>
      <c r="D965" s="1">
        <v>44362</v>
      </c>
      <c r="E965">
        <v>1</v>
      </c>
      <c r="F965" t="s">
        <v>1666</v>
      </c>
      <c r="H965" t="s">
        <v>1673</v>
      </c>
      <c r="I965" t="str">
        <f>("SB 968")</f>
        <v>SB 968</v>
      </c>
      <c r="J965" t="s">
        <v>1666</v>
      </c>
      <c r="L965" t="s">
        <v>1673</v>
      </c>
      <c r="M965" s="1">
        <v>44307</v>
      </c>
      <c r="N965" t="s">
        <v>1666</v>
      </c>
      <c r="P965" t="s">
        <v>1673</v>
      </c>
      <c r="Q965" t="str">
        <f>("Passed Second Chamber")</f>
        <v>Passed Second Chamber</v>
      </c>
      <c r="R965" t="s">
        <v>1666</v>
      </c>
      <c r="T965" t="s">
        <v>1673</v>
      </c>
      <c r="U965" s="1">
        <v>44363</v>
      </c>
      <c r="V965" t="s">
        <v>1666</v>
      </c>
      <c r="X965" t="s">
        <v>1673</v>
      </c>
      <c r="Y965">
        <v>0</v>
      </c>
      <c r="AG965">
        <v>1</v>
      </c>
      <c r="AH965" t="s">
        <v>1666</v>
      </c>
      <c r="AJ965" t="s">
        <v>1673</v>
      </c>
      <c r="AK965" t="str">
        <f>("Issuance of emergency order is restricted, Duration of emergency order is limited, Scope of emergency order is restricted")</f>
        <v>Issuance of emergency order is restricted, Duration of emergency order is limited, Scope of emergency order is restricted</v>
      </c>
      <c r="AL965" t="s">
        <v>1674</v>
      </c>
      <c r="AN965" t="s">
        <v>1675</v>
      </c>
      <c r="AO965">
        <v>0</v>
      </c>
    </row>
    <row r="966" spans="1:48" x14ac:dyDescent="0.35">
      <c r="A966" t="s">
        <v>1648</v>
      </c>
      <c r="B966" t="s">
        <v>1658</v>
      </c>
      <c r="C966" s="1">
        <v>44347</v>
      </c>
      <c r="D966" s="1">
        <v>44701</v>
      </c>
      <c r="E966">
        <v>1</v>
      </c>
      <c r="F966" t="s">
        <v>1658</v>
      </c>
      <c r="H966" t="s">
        <v>1676</v>
      </c>
      <c r="I966" t="str">
        <f>("HB 4482")</f>
        <v>HB 4482</v>
      </c>
      <c r="J966" t="s">
        <v>1658</v>
      </c>
      <c r="L966" t="s">
        <v>1676</v>
      </c>
      <c r="M966" s="1">
        <v>44284</v>
      </c>
      <c r="N966" t="s">
        <v>1658</v>
      </c>
      <c r="P966" t="s">
        <v>1676</v>
      </c>
      <c r="Q966" t="str">
        <f>("Failed")</f>
        <v>Failed</v>
      </c>
      <c r="R966" t="s">
        <v>1658</v>
      </c>
      <c r="T966" t="s">
        <v>1676</v>
      </c>
      <c r="U966" s="1">
        <v>44284</v>
      </c>
      <c r="V966" t="s">
        <v>1658</v>
      </c>
      <c r="X966" t="s">
        <v>1676</v>
      </c>
      <c r="Y966">
        <v>1</v>
      </c>
      <c r="Z966" t="s">
        <v>1658</v>
      </c>
      <c r="AB966" t="s">
        <v>1676</v>
      </c>
      <c r="AC966" t="str">
        <f>("Termination by another entity")</f>
        <v>Termination by another entity</v>
      </c>
      <c r="AD966" t="s">
        <v>1658</v>
      </c>
      <c r="AF966" t="s">
        <v>1676</v>
      </c>
      <c r="AG966">
        <v>0</v>
      </c>
      <c r="AO966">
        <v>0</v>
      </c>
    </row>
    <row r="967" spans="1:48" x14ac:dyDescent="0.35">
      <c r="A967" t="s">
        <v>1648</v>
      </c>
      <c r="B967" t="s">
        <v>1650</v>
      </c>
      <c r="C967" s="1">
        <v>44347</v>
      </c>
      <c r="D967" s="1">
        <v>44701</v>
      </c>
      <c r="E967">
        <v>1</v>
      </c>
      <c r="F967" t="s">
        <v>1650</v>
      </c>
      <c r="H967" t="s">
        <v>1677</v>
      </c>
      <c r="I967" t="str">
        <f>("SB 422")</f>
        <v>SB 422</v>
      </c>
      <c r="J967" t="s">
        <v>1650</v>
      </c>
      <c r="L967" t="s">
        <v>1677</v>
      </c>
      <c r="M967" s="1">
        <v>44264</v>
      </c>
      <c r="N967" t="s">
        <v>1650</v>
      </c>
      <c r="P967" t="s">
        <v>1677</v>
      </c>
      <c r="Q967" t="str">
        <f>("Failed")</f>
        <v>Failed</v>
      </c>
      <c r="R967" t="s">
        <v>1650</v>
      </c>
      <c r="T967" t="s">
        <v>1677</v>
      </c>
      <c r="U967" s="1">
        <v>44264</v>
      </c>
      <c r="V967" t="s">
        <v>1650</v>
      </c>
      <c r="X967" t="s">
        <v>1677</v>
      </c>
      <c r="Y967">
        <v>1</v>
      </c>
      <c r="Z967" t="s">
        <v>1650</v>
      </c>
      <c r="AB967" t="s">
        <v>1677</v>
      </c>
      <c r="AC967" t="str">
        <f>("Duration of emergency order is limited, Termination by another entity")</f>
        <v>Duration of emergency order is limited, Termination by another entity</v>
      </c>
      <c r="AD967" t="s">
        <v>1652</v>
      </c>
      <c r="AF967" t="s">
        <v>1678</v>
      </c>
      <c r="AG967">
        <v>0</v>
      </c>
      <c r="AO967">
        <v>0</v>
      </c>
    </row>
    <row r="968" spans="1:48" x14ac:dyDescent="0.35">
      <c r="A968" t="s">
        <v>1648</v>
      </c>
      <c r="B968" t="s">
        <v>1654</v>
      </c>
      <c r="C968" s="1">
        <v>44347</v>
      </c>
      <c r="D968" s="1">
        <v>44701</v>
      </c>
      <c r="E968">
        <v>1</v>
      </c>
      <c r="F968" t="s">
        <v>1654</v>
      </c>
      <c r="H968" t="s">
        <v>1679</v>
      </c>
      <c r="I968" t="str">
        <f>("SB 1025")</f>
        <v>SB 1025</v>
      </c>
      <c r="J968" t="s">
        <v>1654</v>
      </c>
      <c r="L968" t="s">
        <v>1679</v>
      </c>
      <c r="M968" s="1">
        <v>44273</v>
      </c>
      <c r="N968" t="s">
        <v>1654</v>
      </c>
      <c r="P968" t="s">
        <v>1679</v>
      </c>
      <c r="Q968" t="str">
        <f>("Failed")</f>
        <v>Failed</v>
      </c>
      <c r="R968" t="s">
        <v>1654</v>
      </c>
      <c r="T968" t="s">
        <v>1679</v>
      </c>
      <c r="U968" s="1">
        <v>44302</v>
      </c>
      <c r="V968" t="s">
        <v>1654</v>
      </c>
      <c r="X968" t="s">
        <v>1679</v>
      </c>
      <c r="Y968">
        <v>1</v>
      </c>
      <c r="Z968" t="s">
        <v>1654</v>
      </c>
      <c r="AB968" t="s">
        <v>1679</v>
      </c>
      <c r="AC968" t="str">
        <f>("Issuance of emergency order is restricted")</f>
        <v>Issuance of emergency order is restricted</v>
      </c>
      <c r="AD968" t="s">
        <v>1656</v>
      </c>
      <c r="AF968" t="s">
        <v>1680</v>
      </c>
      <c r="AG968">
        <v>0</v>
      </c>
      <c r="AO968">
        <v>0</v>
      </c>
    </row>
    <row r="969" spans="1:48" x14ac:dyDescent="0.35">
      <c r="A969" t="s">
        <v>1648</v>
      </c>
      <c r="B969" t="s">
        <v>1662</v>
      </c>
      <c r="C969" s="1">
        <v>44363</v>
      </c>
      <c r="D969" s="1">
        <v>44701</v>
      </c>
      <c r="E969">
        <v>1</v>
      </c>
      <c r="F969" t="s">
        <v>1668</v>
      </c>
      <c r="H969" t="s">
        <v>1681</v>
      </c>
      <c r="I969" t="str">
        <f>("SB 966")</f>
        <v>SB 966</v>
      </c>
      <c r="J969" t="s">
        <v>1668</v>
      </c>
      <c r="L969" t="s">
        <v>1681</v>
      </c>
      <c r="M969" s="1">
        <v>44305</v>
      </c>
      <c r="N969" t="s">
        <v>1668</v>
      </c>
      <c r="P969" t="s">
        <v>1681</v>
      </c>
      <c r="Q969" t="str">
        <f>("Enacted")</f>
        <v>Enacted</v>
      </c>
      <c r="R969" t="s">
        <v>1668</v>
      </c>
      <c r="T969" t="s">
        <v>1681</v>
      </c>
      <c r="U969" s="1">
        <v>44363</v>
      </c>
      <c r="V969" t="s">
        <v>1668</v>
      </c>
      <c r="X969" t="s">
        <v>1681</v>
      </c>
      <c r="Y969">
        <v>1</v>
      </c>
      <c r="Z969" t="s">
        <v>1668</v>
      </c>
      <c r="AB969" t="s">
        <v>1681</v>
      </c>
      <c r="AC969" t="str">
        <f>("Issuance of emergency order is restricted, Duration of emergency order is limited")</f>
        <v>Issuance of emergency order is restricted, Duration of emergency order is limited</v>
      </c>
      <c r="AD969" t="s">
        <v>1668</v>
      </c>
      <c r="AF969" t="s">
        <v>1681</v>
      </c>
      <c r="AG969">
        <v>0</v>
      </c>
      <c r="AO969">
        <v>0</v>
      </c>
    </row>
    <row r="970" spans="1:48" x14ac:dyDescent="0.35">
      <c r="A970" t="s">
        <v>1648</v>
      </c>
      <c r="B970" t="s">
        <v>1666</v>
      </c>
      <c r="C970" s="1">
        <v>44363</v>
      </c>
      <c r="D970" s="1">
        <v>44701</v>
      </c>
      <c r="E970">
        <v>1</v>
      </c>
      <c r="F970" t="s">
        <v>1666</v>
      </c>
      <c r="H970" t="s">
        <v>139</v>
      </c>
      <c r="I970" t="str">
        <f>("SB 968")</f>
        <v>SB 968</v>
      </c>
      <c r="J970" t="s">
        <v>1666</v>
      </c>
      <c r="L970" t="s">
        <v>139</v>
      </c>
      <c r="M970" s="1">
        <v>44307</v>
      </c>
      <c r="N970" t="s">
        <v>1666</v>
      </c>
      <c r="P970" t="s">
        <v>139</v>
      </c>
      <c r="Q970" t="str">
        <f>("Enacted")</f>
        <v>Enacted</v>
      </c>
      <c r="R970" t="s">
        <v>1666</v>
      </c>
      <c r="T970" t="s">
        <v>139</v>
      </c>
      <c r="U970" s="1">
        <v>44363</v>
      </c>
      <c r="V970" t="s">
        <v>1666</v>
      </c>
      <c r="X970" t="s">
        <v>139</v>
      </c>
      <c r="Y970">
        <v>0</v>
      </c>
      <c r="AG970">
        <v>1</v>
      </c>
      <c r="AH970" t="s">
        <v>1666</v>
      </c>
      <c r="AJ970" t="s">
        <v>139</v>
      </c>
      <c r="AK970" t="str">
        <f>("Issuance of emergency order is restricted, Duration of emergency order is limited, Scope of emergency order is restricted")</f>
        <v>Issuance of emergency order is restricted, Duration of emergency order is limited, Scope of emergency order is restricted</v>
      </c>
      <c r="AL970" t="s">
        <v>1674</v>
      </c>
      <c r="AN970" t="s">
        <v>1682</v>
      </c>
      <c r="AO970">
        <v>0</v>
      </c>
    </row>
    <row r="971" spans="1:48" x14ac:dyDescent="0.35">
      <c r="A971" t="s">
        <v>1648</v>
      </c>
      <c r="B971" t="s">
        <v>1683</v>
      </c>
      <c r="C971" s="1">
        <v>44441</v>
      </c>
      <c r="D971" s="1">
        <v>44701</v>
      </c>
      <c r="E971">
        <v>1</v>
      </c>
      <c r="F971" t="s">
        <v>1683</v>
      </c>
      <c r="H971" t="s">
        <v>139</v>
      </c>
      <c r="I971" t="str">
        <f>("SB 100")</f>
        <v>SB 100</v>
      </c>
      <c r="J971" t="s">
        <v>1683</v>
      </c>
      <c r="L971" t="s">
        <v>139</v>
      </c>
      <c r="M971" s="1">
        <v>44441</v>
      </c>
      <c r="N971" t="s">
        <v>1683</v>
      </c>
      <c r="P971" t="s">
        <v>139</v>
      </c>
      <c r="Q971" t="str">
        <f t="shared" ref="Q971:Q976" si="74">("Introduced")</f>
        <v>Introduced</v>
      </c>
      <c r="R971" t="s">
        <v>1683</v>
      </c>
      <c r="T971" t="s">
        <v>139</v>
      </c>
      <c r="U971" s="1">
        <v>44441</v>
      </c>
      <c r="V971" t="s">
        <v>1683</v>
      </c>
      <c r="X971" t="s">
        <v>139</v>
      </c>
      <c r="Y971">
        <v>1</v>
      </c>
      <c r="Z971" t="s">
        <v>1683</v>
      </c>
      <c r="AB971" t="s">
        <v>139</v>
      </c>
      <c r="AC971" t="str">
        <f>("Scope of emergency order is restricted")</f>
        <v>Scope of emergency order is restricted</v>
      </c>
      <c r="AD971" t="s">
        <v>1683</v>
      </c>
      <c r="AF971" t="s">
        <v>139</v>
      </c>
      <c r="AG971">
        <v>0</v>
      </c>
      <c r="AO971">
        <v>0</v>
      </c>
    </row>
    <row r="972" spans="1:48" x14ac:dyDescent="0.35">
      <c r="A972" t="s">
        <v>1648</v>
      </c>
      <c r="B972" t="s">
        <v>1684</v>
      </c>
      <c r="C972" s="1">
        <v>44447</v>
      </c>
      <c r="D972" s="1">
        <v>44487</v>
      </c>
      <c r="E972">
        <v>1</v>
      </c>
      <c r="F972" t="s">
        <v>1684</v>
      </c>
      <c r="H972" t="s">
        <v>1685</v>
      </c>
      <c r="I972" t="str">
        <f>("SB 13")</f>
        <v>SB 13</v>
      </c>
      <c r="J972" t="s">
        <v>1684</v>
      </c>
      <c r="L972" t="s">
        <v>1685</v>
      </c>
      <c r="M972" s="1">
        <v>44447</v>
      </c>
      <c r="N972" t="s">
        <v>1684</v>
      </c>
      <c r="P972" t="s">
        <v>1685</v>
      </c>
      <c r="Q972" t="str">
        <f t="shared" si="74"/>
        <v>Introduced</v>
      </c>
      <c r="R972" t="s">
        <v>1684</v>
      </c>
      <c r="T972" t="s">
        <v>1685</v>
      </c>
      <c r="U972" s="1">
        <v>44447</v>
      </c>
      <c r="V972" t="s">
        <v>1684</v>
      </c>
      <c r="X972" t="s">
        <v>1685</v>
      </c>
      <c r="Y972">
        <v>0</v>
      </c>
      <c r="AG972">
        <v>1</v>
      </c>
      <c r="AH972" t="s">
        <v>1684</v>
      </c>
      <c r="AJ972" t="s">
        <v>1685</v>
      </c>
      <c r="AK972" t="str">
        <f>("Scope of emergency order is restricted")</f>
        <v>Scope of emergency order is restricted</v>
      </c>
      <c r="AL972" t="s">
        <v>1684</v>
      </c>
      <c r="AN972" t="s">
        <v>1685</v>
      </c>
      <c r="AO972">
        <v>1</v>
      </c>
      <c r="AP972" t="s">
        <v>1684</v>
      </c>
      <c r="AR972" t="s">
        <v>1685</v>
      </c>
      <c r="AS972" t="str">
        <f>("Scope of emergency order is restricted")</f>
        <v>Scope of emergency order is restricted</v>
      </c>
      <c r="AT972" t="s">
        <v>1684</v>
      </c>
      <c r="AV972" t="s">
        <v>1685</v>
      </c>
    </row>
    <row r="973" spans="1:48" x14ac:dyDescent="0.35">
      <c r="A973" t="s">
        <v>1648</v>
      </c>
      <c r="B973" t="s">
        <v>599</v>
      </c>
      <c r="C973" s="1">
        <v>44447</v>
      </c>
      <c r="D973" s="1">
        <v>44487</v>
      </c>
      <c r="E973">
        <v>1</v>
      </c>
      <c r="F973" t="s">
        <v>599</v>
      </c>
      <c r="H973" t="s">
        <v>1686</v>
      </c>
      <c r="I973" t="str">
        <f>("SB 14")</f>
        <v>SB 14</v>
      </c>
      <c r="J973" t="s">
        <v>599</v>
      </c>
      <c r="L973" t="s">
        <v>1686</v>
      </c>
      <c r="M973" s="1">
        <v>44447</v>
      </c>
      <c r="N973" t="s">
        <v>599</v>
      </c>
      <c r="P973" t="s">
        <v>1686</v>
      </c>
      <c r="Q973" t="str">
        <f t="shared" si="74"/>
        <v>Introduced</v>
      </c>
      <c r="R973" t="s">
        <v>599</v>
      </c>
      <c r="T973" t="s">
        <v>1686</v>
      </c>
      <c r="U973" s="1">
        <v>44447</v>
      </c>
      <c r="V973" t="s">
        <v>599</v>
      </c>
      <c r="X973" t="s">
        <v>1686</v>
      </c>
      <c r="Y973">
        <v>0</v>
      </c>
      <c r="AG973">
        <v>1</v>
      </c>
      <c r="AH973" t="s">
        <v>599</v>
      </c>
      <c r="AJ973" t="s">
        <v>1686</v>
      </c>
      <c r="AK973" t="str">
        <f>("Scope of emergency order is restricted")</f>
        <v>Scope of emergency order is restricted</v>
      </c>
      <c r="AL973" t="s">
        <v>599</v>
      </c>
      <c r="AN973" t="s">
        <v>1686</v>
      </c>
      <c r="AO973">
        <v>1</v>
      </c>
      <c r="AP973" t="s">
        <v>599</v>
      </c>
      <c r="AR973" t="s">
        <v>1686</v>
      </c>
      <c r="AS973" t="str">
        <f>("Scope of emergency order is restricted")</f>
        <v>Scope of emergency order is restricted</v>
      </c>
      <c r="AT973" t="s">
        <v>599</v>
      </c>
      <c r="AV973" t="s">
        <v>1686</v>
      </c>
    </row>
    <row r="974" spans="1:48" x14ac:dyDescent="0.35">
      <c r="A974" t="s">
        <v>1648</v>
      </c>
      <c r="B974" t="s">
        <v>1687</v>
      </c>
      <c r="C974" s="1">
        <v>44459</v>
      </c>
      <c r="D974" s="1">
        <v>44701</v>
      </c>
      <c r="E974">
        <v>1</v>
      </c>
      <c r="F974" t="s">
        <v>1688</v>
      </c>
      <c r="H974" t="s">
        <v>1689</v>
      </c>
      <c r="I974" t="str">
        <f>("SB 30")</f>
        <v>SB 30</v>
      </c>
      <c r="J974" t="s">
        <v>1688</v>
      </c>
      <c r="L974" t="s">
        <v>1689</v>
      </c>
      <c r="M974" s="1">
        <v>44459</v>
      </c>
      <c r="N974" t="s">
        <v>1688</v>
      </c>
      <c r="P974" t="s">
        <v>1689</v>
      </c>
      <c r="Q974" t="str">
        <f t="shared" si="74"/>
        <v>Introduced</v>
      </c>
      <c r="R974" t="s">
        <v>1688</v>
      </c>
      <c r="T974" t="s">
        <v>1689</v>
      </c>
      <c r="U974" s="1">
        <v>44459</v>
      </c>
      <c r="V974" t="s">
        <v>1688</v>
      </c>
      <c r="X974" t="s">
        <v>1689</v>
      </c>
      <c r="Y974">
        <v>1</v>
      </c>
      <c r="Z974" t="s">
        <v>1688</v>
      </c>
      <c r="AB974" t="s">
        <v>1689</v>
      </c>
      <c r="AC974" t="str">
        <f>("Scope of emergency order is restricted")</f>
        <v>Scope of emergency order is restricted</v>
      </c>
      <c r="AD974" t="s">
        <v>1688</v>
      </c>
      <c r="AF974" t="s">
        <v>1689</v>
      </c>
      <c r="AG974">
        <v>0</v>
      </c>
      <c r="AO974">
        <v>0</v>
      </c>
    </row>
    <row r="975" spans="1:48" x14ac:dyDescent="0.35">
      <c r="A975" t="s">
        <v>1648</v>
      </c>
      <c r="B975" t="s">
        <v>1690</v>
      </c>
      <c r="C975" s="1">
        <v>44459</v>
      </c>
      <c r="D975" s="1">
        <v>44701</v>
      </c>
      <c r="E975">
        <v>1</v>
      </c>
      <c r="F975" t="s">
        <v>1690</v>
      </c>
      <c r="H975" t="s">
        <v>1691</v>
      </c>
      <c r="I975" t="str">
        <f>("SB 33")</f>
        <v>SB 33</v>
      </c>
      <c r="J975" t="s">
        <v>1690</v>
      </c>
      <c r="L975" t="s">
        <v>1691</v>
      </c>
      <c r="M975" s="1">
        <v>44459</v>
      </c>
      <c r="N975" t="s">
        <v>1690</v>
      </c>
      <c r="P975" t="s">
        <v>1691</v>
      </c>
      <c r="Q975" t="str">
        <f t="shared" si="74"/>
        <v>Introduced</v>
      </c>
      <c r="R975" t="s">
        <v>1690</v>
      </c>
      <c r="T975" t="s">
        <v>1691</v>
      </c>
      <c r="U975" s="1">
        <v>44459</v>
      </c>
      <c r="V975" t="s">
        <v>1690</v>
      </c>
      <c r="X975" t="s">
        <v>1691</v>
      </c>
      <c r="Y975">
        <v>1</v>
      </c>
      <c r="Z975" t="s">
        <v>1690</v>
      </c>
      <c r="AB975" t="s">
        <v>1691</v>
      </c>
      <c r="AC975" t="str">
        <f>("Scope of emergency order is restricted")</f>
        <v>Scope of emergency order is restricted</v>
      </c>
      <c r="AD975" t="s">
        <v>1690</v>
      </c>
      <c r="AF975" t="s">
        <v>1691</v>
      </c>
      <c r="AG975">
        <v>0</v>
      </c>
      <c r="AO975">
        <v>0</v>
      </c>
    </row>
    <row r="976" spans="1:48" x14ac:dyDescent="0.35">
      <c r="A976" t="s">
        <v>1648</v>
      </c>
      <c r="B976" t="s">
        <v>1692</v>
      </c>
      <c r="C976" s="1">
        <v>44481</v>
      </c>
      <c r="D976" s="1">
        <v>44487</v>
      </c>
      <c r="E976">
        <v>1</v>
      </c>
      <c r="F976" t="s">
        <v>1692</v>
      </c>
      <c r="H976" t="s">
        <v>1693</v>
      </c>
      <c r="I976" t="str">
        <f>("HB 93")</f>
        <v>HB 93</v>
      </c>
      <c r="J976" t="s">
        <v>1692</v>
      </c>
      <c r="L976" t="s">
        <v>1693</v>
      </c>
      <c r="M976" s="1">
        <v>44481</v>
      </c>
      <c r="N976" t="s">
        <v>1692</v>
      </c>
      <c r="P976" t="s">
        <v>1693</v>
      </c>
      <c r="Q976" t="str">
        <f t="shared" si="74"/>
        <v>Introduced</v>
      </c>
      <c r="R976" t="s">
        <v>1692</v>
      </c>
      <c r="T976" t="s">
        <v>1693</v>
      </c>
      <c r="U976" s="1">
        <v>44481</v>
      </c>
      <c r="V976" t="s">
        <v>1692</v>
      </c>
      <c r="X976" t="s">
        <v>1693</v>
      </c>
      <c r="Y976">
        <v>1</v>
      </c>
      <c r="Z976" t="s">
        <v>1694</v>
      </c>
      <c r="AB976" t="s">
        <v>1695</v>
      </c>
      <c r="AC976" t="str">
        <f>("Scope of emergency order is restricted")</f>
        <v>Scope of emergency order is restricted</v>
      </c>
      <c r="AD976" t="s">
        <v>1692</v>
      </c>
      <c r="AF976" t="s">
        <v>1693</v>
      </c>
      <c r="AG976">
        <v>1</v>
      </c>
      <c r="AH976" t="s">
        <v>1694</v>
      </c>
      <c r="AJ976" t="s">
        <v>1695</v>
      </c>
      <c r="AK976" t="str">
        <f>("Scope of emergency order is restricted")</f>
        <v>Scope of emergency order is restricted</v>
      </c>
      <c r="AL976" t="s">
        <v>1692</v>
      </c>
      <c r="AN976" t="s">
        <v>1693</v>
      </c>
      <c r="AO976">
        <v>1</v>
      </c>
      <c r="AP976" t="s">
        <v>1694</v>
      </c>
      <c r="AR976" t="s">
        <v>1695</v>
      </c>
      <c r="AS976" t="str">
        <f>("Scope of emergency order is restricted")</f>
        <v>Scope of emergency order is restricted</v>
      </c>
      <c r="AT976" t="s">
        <v>1692</v>
      </c>
      <c r="AV976" t="s">
        <v>1693</v>
      </c>
    </row>
    <row r="977" spans="1:48" x14ac:dyDescent="0.35">
      <c r="A977" t="s">
        <v>1648</v>
      </c>
      <c r="B977" t="s">
        <v>1692</v>
      </c>
      <c r="C977" s="1">
        <v>44488</v>
      </c>
      <c r="D977" s="1">
        <v>44701</v>
      </c>
      <c r="E977">
        <v>1</v>
      </c>
      <c r="F977" t="s">
        <v>1692</v>
      </c>
      <c r="H977" t="s">
        <v>1696</v>
      </c>
      <c r="I977" t="str">
        <f>("HB 93")</f>
        <v>HB 93</v>
      </c>
      <c r="J977" t="s">
        <v>1692</v>
      </c>
      <c r="L977" t="s">
        <v>1696</v>
      </c>
      <c r="M977" s="1">
        <v>44481</v>
      </c>
      <c r="N977" t="s">
        <v>1692</v>
      </c>
      <c r="P977" t="s">
        <v>1696</v>
      </c>
      <c r="Q977" t="str">
        <f>("Failed")</f>
        <v>Failed</v>
      </c>
      <c r="R977" t="s">
        <v>1692</v>
      </c>
      <c r="T977" t="s">
        <v>1696</v>
      </c>
      <c r="U977" s="1">
        <v>44481</v>
      </c>
      <c r="V977" t="s">
        <v>1692</v>
      </c>
      <c r="X977" t="s">
        <v>1696</v>
      </c>
      <c r="Y977">
        <v>1</v>
      </c>
      <c r="Z977" t="s">
        <v>1694</v>
      </c>
      <c r="AB977" t="s">
        <v>1697</v>
      </c>
      <c r="AC977" t="str">
        <f>("Scope of emergency order is restricted")</f>
        <v>Scope of emergency order is restricted</v>
      </c>
      <c r="AD977" t="s">
        <v>1694</v>
      </c>
      <c r="AF977" t="s">
        <v>1697</v>
      </c>
      <c r="AG977">
        <v>1</v>
      </c>
      <c r="AH977" t="s">
        <v>1694</v>
      </c>
      <c r="AJ977" t="s">
        <v>1697</v>
      </c>
      <c r="AK977" t="str">
        <f>("Scope of emergency order is restricted")</f>
        <v>Scope of emergency order is restricted</v>
      </c>
      <c r="AL977" t="s">
        <v>1694</v>
      </c>
      <c r="AN977" t="s">
        <v>1697</v>
      </c>
      <c r="AO977">
        <v>1</v>
      </c>
      <c r="AP977" t="s">
        <v>1694</v>
      </c>
      <c r="AR977" t="s">
        <v>1697</v>
      </c>
      <c r="AS977" t="str">
        <f>("Scope of emergency order is restricted")</f>
        <v>Scope of emergency order is restricted</v>
      </c>
      <c r="AT977" t="s">
        <v>1694</v>
      </c>
      <c r="AV977" t="s">
        <v>1697</v>
      </c>
    </row>
    <row r="978" spans="1:48" x14ac:dyDescent="0.35">
      <c r="A978" t="s">
        <v>1648</v>
      </c>
      <c r="B978" t="s">
        <v>1684</v>
      </c>
      <c r="C978" s="1">
        <v>44488</v>
      </c>
      <c r="D978" s="1">
        <v>44701</v>
      </c>
      <c r="E978">
        <v>1</v>
      </c>
      <c r="F978" t="s">
        <v>1684</v>
      </c>
      <c r="H978" t="s">
        <v>1698</v>
      </c>
      <c r="I978" t="str">
        <f>("SB 13")</f>
        <v>SB 13</v>
      </c>
      <c r="J978" t="s">
        <v>1684</v>
      </c>
      <c r="L978" t="s">
        <v>1698</v>
      </c>
      <c r="M978" s="1">
        <v>44447</v>
      </c>
      <c r="N978" t="s">
        <v>1684</v>
      </c>
      <c r="P978" t="s">
        <v>1698</v>
      </c>
      <c r="Q978" t="str">
        <f>("Failed")</f>
        <v>Failed</v>
      </c>
      <c r="R978" t="s">
        <v>1684</v>
      </c>
      <c r="T978" t="s">
        <v>1698</v>
      </c>
      <c r="U978" s="1">
        <v>44447</v>
      </c>
      <c r="V978" t="s">
        <v>1684</v>
      </c>
      <c r="X978" t="s">
        <v>1698</v>
      </c>
      <c r="Y978">
        <v>0</v>
      </c>
      <c r="AG978">
        <v>1</v>
      </c>
      <c r="AH978" t="s">
        <v>1684</v>
      </c>
      <c r="AJ978" t="s">
        <v>1698</v>
      </c>
      <c r="AK978" t="str">
        <f>("Scope of emergency order is restricted")</f>
        <v>Scope of emergency order is restricted</v>
      </c>
      <c r="AL978" t="s">
        <v>1684</v>
      </c>
      <c r="AN978" t="s">
        <v>1698</v>
      </c>
      <c r="AO978">
        <v>1</v>
      </c>
      <c r="AP978" t="s">
        <v>1684</v>
      </c>
      <c r="AR978" t="s">
        <v>1698</v>
      </c>
      <c r="AS978" t="str">
        <f>("Scope of emergency order is restricted")</f>
        <v>Scope of emergency order is restricted</v>
      </c>
      <c r="AT978" t="s">
        <v>1684</v>
      </c>
      <c r="AV978" t="s">
        <v>1698</v>
      </c>
    </row>
    <row r="979" spans="1:48" x14ac:dyDescent="0.35">
      <c r="A979" t="s">
        <v>1648</v>
      </c>
      <c r="B979" t="s">
        <v>599</v>
      </c>
      <c r="C979" s="1">
        <v>44488</v>
      </c>
      <c r="D979" s="1">
        <v>44701</v>
      </c>
      <c r="E979">
        <v>1</v>
      </c>
      <c r="F979" t="s">
        <v>599</v>
      </c>
      <c r="H979" t="s">
        <v>1699</v>
      </c>
      <c r="I979" t="str">
        <f>("SB 14")</f>
        <v>SB 14</v>
      </c>
      <c r="J979" t="s">
        <v>599</v>
      </c>
      <c r="L979" t="s">
        <v>1699</v>
      </c>
      <c r="M979" s="1">
        <v>44447</v>
      </c>
      <c r="N979" t="s">
        <v>599</v>
      </c>
      <c r="P979" t="s">
        <v>1699</v>
      </c>
      <c r="Q979" t="str">
        <f>("Failed")</f>
        <v>Failed</v>
      </c>
      <c r="R979" t="s">
        <v>599</v>
      </c>
      <c r="T979" t="s">
        <v>1699</v>
      </c>
      <c r="U979" s="1">
        <v>44447</v>
      </c>
      <c r="V979" t="s">
        <v>599</v>
      </c>
      <c r="X979" t="s">
        <v>1699</v>
      </c>
      <c r="Y979">
        <v>0</v>
      </c>
      <c r="AG979">
        <v>1</v>
      </c>
      <c r="AH979" t="s">
        <v>599</v>
      </c>
      <c r="AJ979" t="s">
        <v>1699</v>
      </c>
      <c r="AK979" t="str">
        <f>("Scope of emergency order is restricted")</f>
        <v>Scope of emergency order is restricted</v>
      </c>
      <c r="AL979" t="s">
        <v>599</v>
      </c>
      <c r="AN979" t="s">
        <v>1699</v>
      </c>
      <c r="AO979">
        <v>1</v>
      </c>
      <c r="AP979" t="s">
        <v>599</v>
      </c>
      <c r="AR979" t="s">
        <v>1699</v>
      </c>
      <c r="AS979" t="str">
        <f>("Scope of emergency order is restricted")</f>
        <v>Scope of emergency order is restricted</v>
      </c>
      <c r="AT979" t="s">
        <v>599</v>
      </c>
      <c r="AV979" t="s">
        <v>1699</v>
      </c>
    </row>
    <row r="980" spans="1:48" x14ac:dyDescent="0.35">
      <c r="A980" t="s">
        <v>1700</v>
      </c>
      <c r="B980" t="s">
        <v>48</v>
      </c>
      <c r="C980" s="1">
        <v>44197</v>
      </c>
      <c r="D980" s="1">
        <v>44214</v>
      </c>
      <c r="E980">
        <v>0</v>
      </c>
      <c r="I980" t="str">
        <f>("")</f>
        <v/>
      </c>
    </row>
    <row r="981" spans="1:48" x14ac:dyDescent="0.35">
      <c r="A981" t="s">
        <v>1700</v>
      </c>
      <c r="B981" t="s">
        <v>1701</v>
      </c>
      <c r="C981" s="1">
        <v>44215</v>
      </c>
      <c r="D981" s="1">
        <v>44259</v>
      </c>
      <c r="E981">
        <v>1</v>
      </c>
      <c r="F981" t="s">
        <v>1702</v>
      </c>
      <c r="H981" t="s">
        <v>1703</v>
      </c>
      <c r="I981" t="str">
        <f>("HB 169")</f>
        <v>HB 169</v>
      </c>
      <c r="J981" t="s">
        <v>1702</v>
      </c>
      <c r="L981" t="s">
        <v>1703</v>
      </c>
      <c r="M981" s="1">
        <v>44215</v>
      </c>
      <c r="N981" t="s">
        <v>1702</v>
      </c>
      <c r="P981" t="s">
        <v>1703</v>
      </c>
      <c r="Q981" t="str">
        <f>("Introduced")</f>
        <v>Introduced</v>
      </c>
      <c r="R981" t="s">
        <v>1702</v>
      </c>
      <c r="T981" t="s">
        <v>1703</v>
      </c>
      <c r="U981" s="1">
        <v>44260</v>
      </c>
      <c r="V981" t="s">
        <v>1702</v>
      </c>
      <c r="X981" t="s">
        <v>1703</v>
      </c>
      <c r="Y981">
        <v>1</v>
      </c>
      <c r="Z981" t="s">
        <v>1702</v>
      </c>
      <c r="AB981" t="s">
        <v>1703</v>
      </c>
      <c r="AC981" t="str">
        <f>("Issuance of emergency order is restricted, Scope of emergency order is restricted, Termination by legislature")</f>
        <v>Issuance of emergency order is restricted, Scope of emergency order is restricted, Termination by legislature</v>
      </c>
      <c r="AD981" t="s">
        <v>1704</v>
      </c>
      <c r="AF981" t="s">
        <v>1705</v>
      </c>
      <c r="AG981">
        <v>1</v>
      </c>
      <c r="AH981" t="s">
        <v>1702</v>
      </c>
      <c r="AJ981" t="s">
        <v>1703</v>
      </c>
      <c r="AK981" t="str">
        <f>("Issuance of emergency order is restricted, Scope of emergency order is restricted")</f>
        <v>Issuance of emergency order is restricted, Scope of emergency order is restricted</v>
      </c>
      <c r="AL981" t="s">
        <v>1704</v>
      </c>
      <c r="AN981" t="s">
        <v>1705</v>
      </c>
      <c r="AO981">
        <v>1</v>
      </c>
      <c r="AP981" t="s">
        <v>1702</v>
      </c>
      <c r="AR981" t="s">
        <v>1703</v>
      </c>
      <c r="AS981" t="str">
        <f>("Issuance of emergency order is restricted, Scope of emergency order is restricted, Termination by legislature")</f>
        <v>Issuance of emergency order is restricted, Scope of emergency order is restricted, Termination by legislature</v>
      </c>
      <c r="AT981" t="s">
        <v>1702</v>
      </c>
      <c r="AV981" t="s">
        <v>1703</v>
      </c>
    </row>
    <row r="982" spans="1:48" x14ac:dyDescent="0.35">
      <c r="A982" t="s">
        <v>1700</v>
      </c>
      <c r="B982" t="s">
        <v>1706</v>
      </c>
      <c r="C982" s="1">
        <v>44215</v>
      </c>
      <c r="D982" s="1">
        <v>44259</v>
      </c>
      <c r="E982">
        <v>1</v>
      </c>
      <c r="F982" t="s">
        <v>1707</v>
      </c>
      <c r="H982" t="s">
        <v>1708</v>
      </c>
      <c r="I982" t="str">
        <f>("HB 184")</f>
        <v>HB 184</v>
      </c>
      <c r="J982" t="s">
        <v>1707</v>
      </c>
      <c r="L982" t="s">
        <v>1708</v>
      </c>
      <c r="M982" s="1">
        <v>44215</v>
      </c>
      <c r="N982" t="s">
        <v>1707</v>
      </c>
      <c r="P982" t="s">
        <v>1708</v>
      </c>
      <c r="Q982" t="str">
        <f>("Introduced")</f>
        <v>Introduced</v>
      </c>
      <c r="R982" t="s">
        <v>1707</v>
      </c>
      <c r="T982" t="s">
        <v>1708</v>
      </c>
      <c r="U982" s="1">
        <v>44260</v>
      </c>
      <c r="V982" t="s">
        <v>1707</v>
      </c>
      <c r="X982" t="s">
        <v>1708</v>
      </c>
      <c r="Y982">
        <v>1</v>
      </c>
      <c r="Z982" t="s">
        <v>1709</v>
      </c>
      <c r="AB982" t="s">
        <v>1710</v>
      </c>
      <c r="AC982" t="str">
        <f>("Scope of emergency order is restricted")</f>
        <v>Scope of emergency order is restricted</v>
      </c>
      <c r="AD982" t="s">
        <v>1709</v>
      </c>
      <c r="AF982" t="s">
        <v>1710</v>
      </c>
      <c r="AG982">
        <v>1</v>
      </c>
      <c r="AH982" t="s">
        <v>1709</v>
      </c>
      <c r="AJ982" t="s">
        <v>1710</v>
      </c>
      <c r="AK982" t="str">
        <f>("Scope of emergency order is restricted")</f>
        <v>Scope of emergency order is restricted</v>
      </c>
      <c r="AL982" t="s">
        <v>1709</v>
      </c>
      <c r="AN982" t="s">
        <v>1710</v>
      </c>
      <c r="AO982">
        <v>1</v>
      </c>
      <c r="AP982" t="s">
        <v>1709</v>
      </c>
      <c r="AR982" t="s">
        <v>1710</v>
      </c>
      <c r="AS982" t="str">
        <f>("Scope of emergency order is restricted")</f>
        <v>Scope of emergency order is restricted</v>
      </c>
      <c r="AT982" t="s">
        <v>1709</v>
      </c>
      <c r="AV982" t="s">
        <v>1710</v>
      </c>
    </row>
    <row r="983" spans="1:48" x14ac:dyDescent="0.35">
      <c r="A983" t="s">
        <v>1700</v>
      </c>
      <c r="B983" t="s">
        <v>1083</v>
      </c>
      <c r="C983" s="1">
        <v>44231</v>
      </c>
      <c r="D983" s="1">
        <v>44248</v>
      </c>
      <c r="E983">
        <v>1</v>
      </c>
      <c r="I983" t="str">
        <f>("House Bill 308")</f>
        <v>House Bill 308</v>
      </c>
      <c r="M983" s="1">
        <v>44231</v>
      </c>
      <c r="Q983" t="str">
        <f>("Introduced")</f>
        <v>Introduced</v>
      </c>
      <c r="U983" s="1">
        <v>44246</v>
      </c>
      <c r="Y983">
        <v>1</v>
      </c>
      <c r="AC983" t="str">
        <f>("Scope of emergency order is restricted")</f>
        <v>Scope of emergency order is restricted</v>
      </c>
      <c r="AG983">
        <v>1</v>
      </c>
      <c r="AK983" t="str">
        <f>("Scope of emergency order is restricted")</f>
        <v>Scope of emergency order is restricted</v>
      </c>
      <c r="AO983">
        <v>1</v>
      </c>
      <c r="AS983" t="str">
        <f>("Scope of emergency order is restricted")</f>
        <v>Scope of emergency order is restricted</v>
      </c>
    </row>
    <row r="984" spans="1:48" x14ac:dyDescent="0.35">
      <c r="A984" t="s">
        <v>1700</v>
      </c>
      <c r="B984" t="s">
        <v>1711</v>
      </c>
      <c r="C984" s="1">
        <v>44243</v>
      </c>
      <c r="D984" s="1">
        <v>44249</v>
      </c>
      <c r="E984">
        <v>1</v>
      </c>
      <c r="F984" t="s">
        <v>1712</v>
      </c>
      <c r="H984" t="s">
        <v>1713</v>
      </c>
      <c r="I984" t="str">
        <f>("SB 195")</f>
        <v>SB 195</v>
      </c>
      <c r="J984" t="s">
        <v>1712</v>
      </c>
      <c r="L984" t="s">
        <v>1713</v>
      </c>
      <c r="M984" s="1">
        <v>44243</v>
      </c>
      <c r="N984" t="s">
        <v>1712</v>
      </c>
      <c r="P984" t="s">
        <v>1713</v>
      </c>
      <c r="Q984" t="str">
        <f>("Introduced")</f>
        <v>Introduced</v>
      </c>
      <c r="R984" t="s">
        <v>1712</v>
      </c>
      <c r="T984" t="s">
        <v>1713</v>
      </c>
      <c r="U984" s="1">
        <v>44279</v>
      </c>
      <c r="V984" t="s">
        <v>1712</v>
      </c>
      <c r="X984" t="s">
        <v>1713</v>
      </c>
      <c r="Y984">
        <v>1</v>
      </c>
      <c r="Z984" t="s">
        <v>1712</v>
      </c>
      <c r="AB984" t="s">
        <v>1713</v>
      </c>
      <c r="AC984" t="str">
        <f>("Issuance of emergency order is restricted, Duration of emergency order is limited, Termination by legislature")</f>
        <v>Issuance of emergency order is restricted, Duration of emergency order is limited, Termination by legislature</v>
      </c>
      <c r="AD984" t="s">
        <v>1714</v>
      </c>
      <c r="AF984" t="s">
        <v>1715</v>
      </c>
      <c r="AG984">
        <v>1</v>
      </c>
      <c r="AH984" t="s">
        <v>1712</v>
      </c>
      <c r="AJ984" t="s">
        <v>1713</v>
      </c>
      <c r="AK984" t="str">
        <f>("Issuance of emergency order is restricted, Duration of emergency order is limited, Termination by legislature")</f>
        <v>Issuance of emergency order is restricted, Duration of emergency order is limited, Termination by legislature</v>
      </c>
      <c r="AL984" t="s">
        <v>1716</v>
      </c>
      <c r="AN984" t="s">
        <v>1717</v>
      </c>
      <c r="AO984">
        <v>1</v>
      </c>
      <c r="AP984" t="s">
        <v>1712</v>
      </c>
      <c r="AR984" t="s">
        <v>1713</v>
      </c>
      <c r="AS984" t="str">
        <f>("Issuance of emergency order is restricted, Duration of emergency order is limited, Termination by legislature")</f>
        <v>Issuance of emergency order is restricted, Duration of emergency order is limited, Termination by legislature</v>
      </c>
      <c r="AT984" t="s">
        <v>1716</v>
      </c>
      <c r="AV984" t="s">
        <v>1717</v>
      </c>
    </row>
    <row r="985" spans="1:48" x14ac:dyDescent="0.35">
      <c r="A985" t="s">
        <v>1700</v>
      </c>
      <c r="B985" t="s">
        <v>1083</v>
      </c>
      <c r="C985" s="1">
        <v>44249</v>
      </c>
      <c r="D985" s="1">
        <v>44259</v>
      </c>
      <c r="E985">
        <v>1</v>
      </c>
      <c r="I985" t="str">
        <f>("House Bill 308")</f>
        <v>House Bill 308</v>
      </c>
      <c r="M985" s="1">
        <v>44231</v>
      </c>
      <c r="Q985" t="str">
        <f>("Passed First Chamber")</f>
        <v>Passed First Chamber</v>
      </c>
      <c r="U985" s="1">
        <v>44259</v>
      </c>
      <c r="Y985">
        <v>1</v>
      </c>
      <c r="AC985" t="str">
        <f>("Scope of emergency order is restricted")</f>
        <v>Scope of emergency order is restricted</v>
      </c>
      <c r="AG985">
        <v>1</v>
      </c>
      <c r="AK985" t="str">
        <f>("Scope of emergency order is restricted")</f>
        <v>Scope of emergency order is restricted</v>
      </c>
      <c r="AO985">
        <v>1</v>
      </c>
      <c r="AS985" t="str">
        <f>("Scope of emergency order is restricted")</f>
        <v>Scope of emergency order is restricted</v>
      </c>
    </row>
    <row r="986" spans="1:48" x14ac:dyDescent="0.35">
      <c r="A986" t="s">
        <v>1700</v>
      </c>
      <c r="B986" t="s">
        <v>1711</v>
      </c>
      <c r="C986" s="1">
        <v>44250</v>
      </c>
      <c r="D986" s="1">
        <v>44258</v>
      </c>
      <c r="E986">
        <v>1</v>
      </c>
      <c r="F986" t="s">
        <v>1712</v>
      </c>
      <c r="H986" t="s">
        <v>1713</v>
      </c>
      <c r="I986" t="str">
        <f>("SB 195")</f>
        <v>SB 195</v>
      </c>
      <c r="J986" t="s">
        <v>1712</v>
      </c>
      <c r="L986" t="s">
        <v>1713</v>
      </c>
      <c r="M986" s="1">
        <v>44243</v>
      </c>
      <c r="N986" t="s">
        <v>1712</v>
      </c>
      <c r="P986" t="s">
        <v>1713</v>
      </c>
      <c r="Q986" t="str">
        <f>("Passed First Chamber")</f>
        <v>Passed First Chamber</v>
      </c>
      <c r="R986" t="s">
        <v>1712</v>
      </c>
      <c r="T986" t="s">
        <v>1713</v>
      </c>
      <c r="U986" s="1">
        <v>44279</v>
      </c>
      <c r="V986" t="s">
        <v>1712</v>
      </c>
      <c r="X986" t="s">
        <v>1713</v>
      </c>
      <c r="Y986">
        <v>1</v>
      </c>
      <c r="Z986" t="s">
        <v>1712</v>
      </c>
      <c r="AB986" t="s">
        <v>1713</v>
      </c>
      <c r="AC986" t="str">
        <f>("Issuance of emergency order is restricted, Duration of emergency order is limited, Termination by legislature")</f>
        <v>Issuance of emergency order is restricted, Duration of emergency order is limited, Termination by legislature</v>
      </c>
      <c r="AD986" t="s">
        <v>1714</v>
      </c>
      <c r="AF986" t="s">
        <v>1715</v>
      </c>
      <c r="AG986">
        <v>1</v>
      </c>
      <c r="AH986" t="s">
        <v>1712</v>
      </c>
      <c r="AJ986" t="s">
        <v>1713</v>
      </c>
      <c r="AK986" t="str">
        <f>("Issuance of emergency order is restricted, Duration of emergency order is limited, Termination by legislature")</f>
        <v>Issuance of emergency order is restricted, Duration of emergency order is limited, Termination by legislature</v>
      </c>
      <c r="AL986" t="s">
        <v>1716</v>
      </c>
      <c r="AN986" t="s">
        <v>1717</v>
      </c>
      <c r="AO986">
        <v>1</v>
      </c>
      <c r="AP986" t="s">
        <v>1712</v>
      </c>
      <c r="AR986" t="s">
        <v>1713</v>
      </c>
      <c r="AS986" t="str">
        <f>("Issuance of emergency order is restricted, Duration of emergency order is limited, Termination by legislature")</f>
        <v>Issuance of emergency order is restricted, Duration of emergency order is limited, Termination by legislature</v>
      </c>
      <c r="AT986" t="s">
        <v>1716</v>
      </c>
      <c r="AV986" t="s">
        <v>1717</v>
      </c>
    </row>
    <row r="987" spans="1:48" x14ac:dyDescent="0.35">
      <c r="A987" t="s">
        <v>1700</v>
      </c>
      <c r="B987" t="s">
        <v>1711</v>
      </c>
      <c r="C987" s="1">
        <v>44259</v>
      </c>
      <c r="D987" s="1">
        <v>44278</v>
      </c>
      <c r="E987">
        <v>1</v>
      </c>
      <c r="F987" t="s">
        <v>1712</v>
      </c>
      <c r="H987" t="s">
        <v>1713</v>
      </c>
      <c r="I987" t="str">
        <f>("SB 195")</f>
        <v>SB 195</v>
      </c>
      <c r="J987" t="s">
        <v>1712</v>
      </c>
      <c r="L987" t="s">
        <v>1713</v>
      </c>
      <c r="M987" s="1">
        <v>44243</v>
      </c>
      <c r="N987" t="s">
        <v>1712</v>
      </c>
      <c r="P987" t="s">
        <v>1713</v>
      </c>
      <c r="Q987" t="str">
        <f>("Passed Second Chamber")</f>
        <v>Passed Second Chamber</v>
      </c>
      <c r="R987" t="s">
        <v>1712</v>
      </c>
      <c r="T987" t="s">
        <v>1713</v>
      </c>
      <c r="U987" s="1">
        <v>44279</v>
      </c>
      <c r="V987" t="s">
        <v>1712</v>
      </c>
      <c r="X987" t="s">
        <v>1713</v>
      </c>
      <c r="Y987">
        <v>1</v>
      </c>
      <c r="Z987" t="s">
        <v>1712</v>
      </c>
      <c r="AB987" t="s">
        <v>1713</v>
      </c>
      <c r="AC987" t="str">
        <f>("Issuance of emergency order is restricted, Duration of emergency order is limited, Termination by legislature")</f>
        <v>Issuance of emergency order is restricted, Duration of emergency order is limited, Termination by legislature</v>
      </c>
      <c r="AD987" t="s">
        <v>1714</v>
      </c>
      <c r="AF987" t="s">
        <v>1715</v>
      </c>
      <c r="AG987">
        <v>1</v>
      </c>
      <c r="AH987" t="s">
        <v>1712</v>
      </c>
      <c r="AJ987" t="s">
        <v>1713</v>
      </c>
      <c r="AK987" t="str">
        <f>("Issuance of emergency order is restricted, Duration of emergency order is limited, Termination by legislature")</f>
        <v>Issuance of emergency order is restricted, Duration of emergency order is limited, Termination by legislature</v>
      </c>
      <c r="AL987" t="s">
        <v>1716</v>
      </c>
      <c r="AN987" t="s">
        <v>1717</v>
      </c>
      <c r="AO987">
        <v>1</v>
      </c>
      <c r="AP987" t="s">
        <v>1712</v>
      </c>
      <c r="AR987" t="s">
        <v>1713</v>
      </c>
      <c r="AS987" t="str">
        <f>("Issuance of emergency order is restricted, Duration of emergency order is limited, Termination by legislature")</f>
        <v>Issuance of emergency order is restricted, Duration of emergency order is limited, Termination by legislature</v>
      </c>
      <c r="AT987" t="s">
        <v>1716</v>
      </c>
      <c r="AV987" t="s">
        <v>1717</v>
      </c>
    </row>
    <row r="988" spans="1:48" x14ac:dyDescent="0.35">
      <c r="A988" t="s">
        <v>1700</v>
      </c>
      <c r="B988" t="s">
        <v>1701</v>
      </c>
      <c r="C988" s="1">
        <v>44260</v>
      </c>
      <c r="D988" s="1">
        <v>44701</v>
      </c>
      <c r="E988">
        <v>1</v>
      </c>
      <c r="F988" t="s">
        <v>1702</v>
      </c>
      <c r="H988" t="s">
        <v>1703</v>
      </c>
      <c r="I988" t="str">
        <f>("HB 169")</f>
        <v>HB 169</v>
      </c>
      <c r="J988" t="s">
        <v>1702</v>
      </c>
      <c r="L988" t="s">
        <v>1703</v>
      </c>
      <c r="M988" s="1">
        <v>44215</v>
      </c>
      <c r="N988" t="s">
        <v>1702</v>
      </c>
      <c r="P988" t="s">
        <v>1703</v>
      </c>
      <c r="Q988" t="str">
        <f>("Failed")</f>
        <v>Failed</v>
      </c>
      <c r="R988" t="s">
        <v>1702</v>
      </c>
      <c r="T988" t="s">
        <v>1703</v>
      </c>
      <c r="U988" s="1">
        <v>44260</v>
      </c>
      <c r="V988" t="s">
        <v>1702</v>
      </c>
      <c r="X988" t="s">
        <v>1703</v>
      </c>
      <c r="Y988">
        <v>1</v>
      </c>
      <c r="Z988" t="s">
        <v>1702</v>
      </c>
      <c r="AB988" t="s">
        <v>1703</v>
      </c>
      <c r="AC988" t="str">
        <f>("Issuance of emergency order is restricted, Scope of emergency order is restricted, Termination by legislature")</f>
        <v>Issuance of emergency order is restricted, Scope of emergency order is restricted, Termination by legislature</v>
      </c>
      <c r="AD988" t="s">
        <v>1704</v>
      </c>
      <c r="AF988" t="s">
        <v>1705</v>
      </c>
      <c r="AG988">
        <v>1</v>
      </c>
      <c r="AH988" t="s">
        <v>1702</v>
      </c>
      <c r="AJ988" t="s">
        <v>1703</v>
      </c>
      <c r="AK988" t="str">
        <f>("Issuance of emergency order is restricted, Scope of emergency order is restricted")</f>
        <v>Issuance of emergency order is restricted, Scope of emergency order is restricted</v>
      </c>
      <c r="AL988" t="s">
        <v>1704</v>
      </c>
      <c r="AN988" t="s">
        <v>1705</v>
      </c>
      <c r="AO988">
        <v>1</v>
      </c>
      <c r="AP988" t="s">
        <v>1702</v>
      </c>
      <c r="AR988" t="s">
        <v>1703</v>
      </c>
      <c r="AS988" t="str">
        <f>("Issuance of emergency order is restricted, Scope of emergency order is restricted, Termination by legislature")</f>
        <v>Issuance of emergency order is restricted, Scope of emergency order is restricted, Termination by legislature</v>
      </c>
      <c r="AT988" t="s">
        <v>1702</v>
      </c>
      <c r="AV988" t="s">
        <v>1703</v>
      </c>
    </row>
    <row r="989" spans="1:48" x14ac:dyDescent="0.35">
      <c r="A989" t="s">
        <v>1700</v>
      </c>
      <c r="B989" t="s">
        <v>1706</v>
      </c>
      <c r="C989" s="1">
        <v>44260</v>
      </c>
      <c r="D989" s="1">
        <v>44701</v>
      </c>
      <c r="E989">
        <v>1</v>
      </c>
      <c r="F989" t="s">
        <v>1707</v>
      </c>
      <c r="H989" t="s">
        <v>1708</v>
      </c>
      <c r="I989" t="str">
        <f>("HB 184")</f>
        <v>HB 184</v>
      </c>
      <c r="J989" t="s">
        <v>1707</v>
      </c>
      <c r="L989" t="s">
        <v>1708</v>
      </c>
      <c r="M989" s="1">
        <v>44215</v>
      </c>
      <c r="N989" t="s">
        <v>1707</v>
      </c>
      <c r="P989" t="s">
        <v>1708</v>
      </c>
      <c r="Q989" t="str">
        <f>("Failed")</f>
        <v>Failed</v>
      </c>
      <c r="R989" t="s">
        <v>1707</v>
      </c>
      <c r="T989" t="s">
        <v>1708</v>
      </c>
      <c r="U989" s="1">
        <v>44260</v>
      </c>
      <c r="V989" t="s">
        <v>1707</v>
      </c>
      <c r="X989" t="s">
        <v>1708</v>
      </c>
      <c r="Y989">
        <v>1</v>
      </c>
      <c r="Z989" t="s">
        <v>1709</v>
      </c>
      <c r="AB989" t="s">
        <v>1710</v>
      </c>
      <c r="AC989" t="str">
        <f>("Scope of emergency order is restricted")</f>
        <v>Scope of emergency order is restricted</v>
      </c>
      <c r="AD989" t="s">
        <v>1709</v>
      </c>
      <c r="AF989" t="s">
        <v>1710</v>
      </c>
      <c r="AG989">
        <v>1</v>
      </c>
      <c r="AH989" t="s">
        <v>1709</v>
      </c>
      <c r="AJ989" t="s">
        <v>1710</v>
      </c>
      <c r="AK989" t="str">
        <f>("Scope of emergency order is restricted")</f>
        <v>Scope of emergency order is restricted</v>
      </c>
      <c r="AL989" t="s">
        <v>1709</v>
      </c>
      <c r="AN989" t="s">
        <v>1710</v>
      </c>
      <c r="AO989">
        <v>1</v>
      </c>
      <c r="AP989" t="s">
        <v>1709</v>
      </c>
      <c r="AR989" t="s">
        <v>1710</v>
      </c>
      <c r="AS989" t="str">
        <f>("Scope of emergency order is restricted")</f>
        <v>Scope of emergency order is restricted</v>
      </c>
      <c r="AT989" t="s">
        <v>1709</v>
      </c>
      <c r="AV989" t="s">
        <v>1710</v>
      </c>
    </row>
    <row r="990" spans="1:48" x14ac:dyDescent="0.35">
      <c r="A990" t="s">
        <v>1700</v>
      </c>
      <c r="B990" t="s">
        <v>1083</v>
      </c>
      <c r="C990" s="1">
        <v>44260</v>
      </c>
      <c r="D990" s="1">
        <v>44270</v>
      </c>
      <c r="E990">
        <v>1</v>
      </c>
      <c r="I990" t="str">
        <f>("House Bill 308")</f>
        <v>House Bill 308</v>
      </c>
      <c r="M990" s="1">
        <v>44231</v>
      </c>
      <c r="Q990" t="str">
        <f>("Passed Second Chamber")</f>
        <v>Passed Second Chamber</v>
      </c>
      <c r="U990" s="1">
        <v>44270</v>
      </c>
      <c r="Y990">
        <v>1</v>
      </c>
      <c r="AC990" t="str">
        <f>("Scope of emergency order is restricted")</f>
        <v>Scope of emergency order is restricted</v>
      </c>
      <c r="AG990">
        <v>1</v>
      </c>
      <c r="AK990" t="str">
        <f>("Scope of emergency order is restricted")</f>
        <v>Scope of emergency order is restricted</v>
      </c>
      <c r="AO990">
        <v>1</v>
      </c>
      <c r="AS990" t="str">
        <f>("Scope of emergency order is restricted")</f>
        <v>Scope of emergency order is restricted</v>
      </c>
    </row>
    <row r="991" spans="1:48" x14ac:dyDescent="0.35">
      <c r="A991" t="s">
        <v>1700</v>
      </c>
      <c r="B991" t="s">
        <v>1083</v>
      </c>
      <c r="C991" s="1">
        <v>44271</v>
      </c>
      <c r="D991" s="1">
        <v>44701</v>
      </c>
      <c r="E991">
        <v>1</v>
      </c>
      <c r="I991" t="str">
        <f>("House Bill 308")</f>
        <v>House Bill 308</v>
      </c>
      <c r="M991" s="1">
        <v>44231</v>
      </c>
      <c r="Q991" t="str">
        <f>("Enacted")</f>
        <v>Enacted</v>
      </c>
      <c r="U991" s="1">
        <v>44271</v>
      </c>
      <c r="Y991">
        <v>1</v>
      </c>
      <c r="AC991" t="str">
        <f>("Scope of emergency order is restricted")</f>
        <v>Scope of emergency order is restricted</v>
      </c>
      <c r="AG991">
        <v>1</v>
      </c>
      <c r="AK991" t="str">
        <f>("Scope of emergency order is restricted")</f>
        <v>Scope of emergency order is restricted</v>
      </c>
      <c r="AO991">
        <v>1</v>
      </c>
      <c r="AS991" t="str">
        <f>("Scope of emergency order is restricted")</f>
        <v>Scope of emergency order is restricted</v>
      </c>
    </row>
    <row r="992" spans="1:48" x14ac:dyDescent="0.35">
      <c r="A992" t="s">
        <v>1700</v>
      </c>
      <c r="B992" t="s">
        <v>1711</v>
      </c>
      <c r="C992" s="1">
        <v>44279</v>
      </c>
      <c r="D992" s="1">
        <v>44701</v>
      </c>
      <c r="E992">
        <v>1</v>
      </c>
      <c r="F992" t="s">
        <v>1712</v>
      </c>
      <c r="H992" t="s">
        <v>1713</v>
      </c>
      <c r="I992" t="str">
        <f>("SB 195")</f>
        <v>SB 195</v>
      </c>
      <c r="J992" t="s">
        <v>1712</v>
      </c>
      <c r="L992" t="s">
        <v>1713</v>
      </c>
      <c r="M992" s="1">
        <v>44243</v>
      </c>
      <c r="N992" t="s">
        <v>1712</v>
      </c>
      <c r="P992" t="s">
        <v>1713</v>
      </c>
      <c r="Q992" t="str">
        <f>("Enacted")</f>
        <v>Enacted</v>
      </c>
      <c r="R992" t="s">
        <v>1712</v>
      </c>
      <c r="T992" t="s">
        <v>1713</v>
      </c>
      <c r="U992" s="1">
        <v>44279</v>
      </c>
      <c r="V992" t="s">
        <v>1712</v>
      </c>
      <c r="X992" t="s">
        <v>1713</v>
      </c>
      <c r="Y992">
        <v>1</v>
      </c>
      <c r="Z992" t="s">
        <v>1712</v>
      </c>
      <c r="AB992" t="s">
        <v>1713</v>
      </c>
      <c r="AC992" t="str">
        <f>("Issuance of emergency order is restricted, Duration of emergency order is limited, Termination by legislature")</f>
        <v>Issuance of emergency order is restricted, Duration of emergency order is limited, Termination by legislature</v>
      </c>
      <c r="AD992" t="s">
        <v>1714</v>
      </c>
      <c r="AF992" t="s">
        <v>1715</v>
      </c>
      <c r="AG992">
        <v>1</v>
      </c>
      <c r="AH992" t="s">
        <v>1712</v>
      </c>
      <c r="AJ992" t="s">
        <v>1713</v>
      </c>
      <c r="AK992" t="str">
        <f>("Issuance of emergency order is restricted, Duration of emergency order is limited, Termination by legislature")</f>
        <v>Issuance of emergency order is restricted, Duration of emergency order is limited, Termination by legislature</v>
      </c>
      <c r="AL992" t="s">
        <v>1716</v>
      </c>
      <c r="AN992" t="s">
        <v>1717</v>
      </c>
      <c r="AO992">
        <v>1</v>
      </c>
      <c r="AP992" t="s">
        <v>1712</v>
      </c>
      <c r="AR992" t="s">
        <v>1713</v>
      </c>
      <c r="AS992" t="str">
        <f>("Issuance of emergency order is restricted, Duration of emergency order is limited, Termination by legislature")</f>
        <v>Issuance of emergency order is restricted, Duration of emergency order is limited, Termination by legislature</v>
      </c>
      <c r="AT992" t="s">
        <v>1716</v>
      </c>
      <c r="AV992" t="s">
        <v>1717</v>
      </c>
    </row>
    <row r="993" spans="1:48" x14ac:dyDescent="0.35">
      <c r="A993" t="s">
        <v>1700</v>
      </c>
      <c r="B993" t="s">
        <v>1718</v>
      </c>
      <c r="C993" s="1">
        <v>44578</v>
      </c>
      <c r="D993" s="1">
        <v>44608</v>
      </c>
      <c r="E993">
        <v>1</v>
      </c>
      <c r="F993" t="s">
        <v>1719</v>
      </c>
      <c r="H993" t="s">
        <v>1720</v>
      </c>
      <c r="I993" t="str">
        <f>("HB 182")</f>
        <v>HB 182</v>
      </c>
      <c r="J993" t="s">
        <v>1719</v>
      </c>
      <c r="L993" t="s">
        <v>1720</v>
      </c>
      <c r="M993" s="1">
        <v>44578</v>
      </c>
      <c r="N993" t="s">
        <v>1719</v>
      </c>
      <c r="P993" t="s">
        <v>1720</v>
      </c>
      <c r="Q993" t="str">
        <f>("Introduced")</f>
        <v>Introduced</v>
      </c>
      <c r="R993" t="s">
        <v>1719</v>
      </c>
      <c r="T993" t="s">
        <v>1720</v>
      </c>
      <c r="U993" s="1">
        <v>44607</v>
      </c>
      <c r="V993" t="s">
        <v>1719</v>
      </c>
      <c r="X993" t="s">
        <v>1720</v>
      </c>
      <c r="Y993">
        <v>0</v>
      </c>
      <c r="AG993">
        <v>0</v>
      </c>
      <c r="AO993">
        <v>1</v>
      </c>
      <c r="AP993" t="s">
        <v>1721</v>
      </c>
      <c r="AR993" t="s">
        <v>1722</v>
      </c>
      <c r="AS993" t="str">
        <f>("Issuance of emergency order is restricted")</f>
        <v>Issuance of emergency order is restricted</v>
      </c>
      <c r="AT993" t="s">
        <v>1721</v>
      </c>
      <c r="AV993" t="s">
        <v>1722</v>
      </c>
    </row>
    <row r="994" spans="1:48" x14ac:dyDescent="0.35">
      <c r="A994" t="s">
        <v>1700</v>
      </c>
      <c r="B994" t="s">
        <v>1723</v>
      </c>
      <c r="C994" s="1">
        <v>44579</v>
      </c>
      <c r="D994" s="1">
        <v>44581</v>
      </c>
      <c r="E994">
        <v>1</v>
      </c>
      <c r="F994" t="s">
        <v>1724</v>
      </c>
      <c r="G994" t="s">
        <v>1725</v>
      </c>
      <c r="H994" t="s">
        <v>1726</v>
      </c>
      <c r="I994" t="str">
        <f>("Senate Joint Resolution 3")</f>
        <v>Senate Joint Resolution 3</v>
      </c>
      <c r="J994" t="s">
        <v>1724</v>
      </c>
      <c r="L994" t="s">
        <v>1726</v>
      </c>
      <c r="M994" s="1">
        <v>44579</v>
      </c>
      <c r="N994" t="s">
        <v>1724</v>
      </c>
      <c r="P994" t="s">
        <v>1726</v>
      </c>
      <c r="Q994" t="str">
        <f>("Passed First Chamber")</f>
        <v>Passed First Chamber</v>
      </c>
      <c r="R994" t="s">
        <v>1724</v>
      </c>
      <c r="S994" t="s">
        <v>1727</v>
      </c>
      <c r="T994" t="s">
        <v>1726</v>
      </c>
      <c r="U994" s="1">
        <v>44579</v>
      </c>
      <c r="V994" t="s">
        <v>1724</v>
      </c>
      <c r="X994" t="s">
        <v>1726</v>
      </c>
      <c r="Y994">
        <v>0</v>
      </c>
      <c r="AG994">
        <v>0</v>
      </c>
      <c r="AO994">
        <v>1</v>
      </c>
      <c r="AP994" t="s">
        <v>1724</v>
      </c>
      <c r="AR994" t="s">
        <v>1726</v>
      </c>
      <c r="AS994" t="str">
        <f>("Scope of emergency order is restricted, Termination by legislature")</f>
        <v>Scope of emergency order is restricted, Termination by legislature</v>
      </c>
      <c r="AT994" t="s">
        <v>1724</v>
      </c>
      <c r="AV994" t="s">
        <v>1726</v>
      </c>
    </row>
    <row r="995" spans="1:48" x14ac:dyDescent="0.35">
      <c r="A995" t="s">
        <v>1700</v>
      </c>
      <c r="B995" t="s">
        <v>1723</v>
      </c>
      <c r="C995" s="1">
        <v>44582</v>
      </c>
      <c r="D995" s="1">
        <v>44701</v>
      </c>
      <c r="E995">
        <v>1</v>
      </c>
      <c r="F995" t="s">
        <v>1724</v>
      </c>
      <c r="G995" t="s">
        <v>1725</v>
      </c>
      <c r="H995" t="s">
        <v>1726</v>
      </c>
      <c r="I995" t="str">
        <f>("Senate Joint Resolution 3")</f>
        <v>Senate Joint Resolution 3</v>
      </c>
      <c r="J995" t="s">
        <v>1724</v>
      </c>
      <c r="L995" t="s">
        <v>1726</v>
      </c>
      <c r="M995" s="1">
        <v>44579</v>
      </c>
      <c r="N995" t="s">
        <v>1724</v>
      </c>
      <c r="P995" t="s">
        <v>1726</v>
      </c>
      <c r="Q995" t="str">
        <f>("Passed Second Chamber")</f>
        <v>Passed Second Chamber</v>
      </c>
      <c r="R995" t="s">
        <v>1724</v>
      </c>
      <c r="T995" t="s">
        <v>1726</v>
      </c>
      <c r="U995" s="1">
        <v>44635</v>
      </c>
      <c r="V995" t="s">
        <v>1724</v>
      </c>
      <c r="X995" t="s">
        <v>1726</v>
      </c>
      <c r="Y995">
        <v>0</v>
      </c>
      <c r="AG995">
        <v>0</v>
      </c>
      <c r="AO995">
        <v>1</v>
      </c>
      <c r="AP995" t="s">
        <v>1724</v>
      </c>
      <c r="AR995" t="s">
        <v>1726</v>
      </c>
      <c r="AS995" t="str">
        <f>("Scope of emergency order is restricted, Termination by legislature")</f>
        <v>Scope of emergency order is restricted, Termination by legislature</v>
      </c>
      <c r="AT995" t="s">
        <v>1724</v>
      </c>
      <c r="AV995" t="s">
        <v>1726</v>
      </c>
    </row>
    <row r="996" spans="1:48" x14ac:dyDescent="0.35">
      <c r="A996" t="s">
        <v>1700</v>
      </c>
      <c r="B996" t="s">
        <v>1718</v>
      </c>
      <c r="C996" s="1">
        <v>44609</v>
      </c>
      <c r="D996" s="1">
        <v>44623</v>
      </c>
      <c r="E996">
        <v>1</v>
      </c>
      <c r="F996" t="s">
        <v>1728</v>
      </c>
      <c r="H996" t="s">
        <v>1729</v>
      </c>
      <c r="I996" t="str">
        <f>("HB 182")</f>
        <v>HB 182</v>
      </c>
      <c r="J996" t="s">
        <v>1719</v>
      </c>
      <c r="L996" t="s">
        <v>1720</v>
      </c>
      <c r="M996" s="1">
        <v>44578</v>
      </c>
      <c r="N996" t="s">
        <v>1719</v>
      </c>
      <c r="P996" t="s">
        <v>1720</v>
      </c>
      <c r="Q996" t="str">
        <f>("Passed First Chamber")</f>
        <v>Passed First Chamber</v>
      </c>
      <c r="R996" t="s">
        <v>1719</v>
      </c>
      <c r="T996" t="s">
        <v>1720</v>
      </c>
      <c r="U996" s="1">
        <v>44623</v>
      </c>
      <c r="V996" t="s">
        <v>1719</v>
      </c>
      <c r="X996" t="s">
        <v>1720</v>
      </c>
      <c r="Y996">
        <v>0</v>
      </c>
      <c r="AG996">
        <v>0</v>
      </c>
      <c r="AO996">
        <v>1</v>
      </c>
      <c r="AP996" t="s">
        <v>1721</v>
      </c>
      <c r="AR996" t="s">
        <v>1722</v>
      </c>
      <c r="AS996" t="str">
        <f>("Issuance of emergency order is restricted")</f>
        <v>Issuance of emergency order is restricted</v>
      </c>
      <c r="AT996" t="s">
        <v>1721</v>
      </c>
      <c r="AV996" t="s">
        <v>1722</v>
      </c>
    </row>
    <row r="997" spans="1:48" x14ac:dyDescent="0.35">
      <c r="A997" t="s">
        <v>1700</v>
      </c>
      <c r="B997" t="s">
        <v>1718</v>
      </c>
      <c r="C997" s="1">
        <v>44624</v>
      </c>
      <c r="D997" s="1">
        <v>44634</v>
      </c>
      <c r="E997">
        <v>1</v>
      </c>
      <c r="F997" t="s">
        <v>1721</v>
      </c>
      <c r="H997" t="s">
        <v>1730</v>
      </c>
      <c r="I997" t="str">
        <f>("HB 182")</f>
        <v>HB 182</v>
      </c>
      <c r="J997" t="s">
        <v>1719</v>
      </c>
      <c r="L997" t="s">
        <v>1720</v>
      </c>
      <c r="M997" s="1">
        <v>44578</v>
      </c>
      <c r="N997" t="s">
        <v>1719</v>
      </c>
      <c r="P997" t="s">
        <v>1720</v>
      </c>
      <c r="Q997" t="str">
        <f>("Passed Second Chamber")</f>
        <v>Passed Second Chamber</v>
      </c>
      <c r="R997" t="s">
        <v>1719</v>
      </c>
      <c r="T997" t="s">
        <v>1720</v>
      </c>
      <c r="U997" s="1">
        <v>44630</v>
      </c>
      <c r="V997" t="s">
        <v>1719</v>
      </c>
      <c r="X997" t="s">
        <v>1720</v>
      </c>
      <c r="Y997">
        <v>0</v>
      </c>
      <c r="AG997">
        <v>0</v>
      </c>
      <c r="AO997">
        <v>1</v>
      </c>
      <c r="AP997" t="s">
        <v>1721</v>
      </c>
      <c r="AR997" t="s">
        <v>1722</v>
      </c>
      <c r="AS997" t="str">
        <f>("Issuance of emergency order is restricted")</f>
        <v>Issuance of emergency order is restricted</v>
      </c>
      <c r="AT997" t="s">
        <v>1721</v>
      </c>
      <c r="AV997" t="s">
        <v>1722</v>
      </c>
    </row>
    <row r="998" spans="1:48" x14ac:dyDescent="0.35">
      <c r="A998" t="s">
        <v>1700</v>
      </c>
      <c r="B998" t="s">
        <v>1718</v>
      </c>
      <c r="C998" s="1">
        <v>44635</v>
      </c>
      <c r="D998" s="1">
        <v>44701</v>
      </c>
      <c r="E998">
        <v>1</v>
      </c>
      <c r="F998" t="s">
        <v>1731</v>
      </c>
      <c r="H998" t="s">
        <v>1732</v>
      </c>
      <c r="I998" t="str">
        <f>("HB 182")</f>
        <v>HB 182</v>
      </c>
      <c r="J998" t="s">
        <v>1719</v>
      </c>
      <c r="L998" t="s">
        <v>1720</v>
      </c>
      <c r="M998" s="1">
        <v>44578</v>
      </c>
      <c r="N998" t="s">
        <v>1719</v>
      </c>
      <c r="P998" t="s">
        <v>1720</v>
      </c>
      <c r="Q998" t="str">
        <f>("Enacted")</f>
        <v>Enacted</v>
      </c>
      <c r="R998" t="s">
        <v>1719</v>
      </c>
      <c r="T998" t="s">
        <v>1720</v>
      </c>
      <c r="U998" s="1">
        <v>44635</v>
      </c>
      <c r="V998" t="s">
        <v>1719</v>
      </c>
      <c r="X998" t="s">
        <v>1720</v>
      </c>
      <c r="Y998">
        <v>0</v>
      </c>
      <c r="AG998">
        <v>0</v>
      </c>
      <c r="AO998">
        <v>1</v>
      </c>
      <c r="AP998" t="s">
        <v>1721</v>
      </c>
      <c r="AR998" t="s">
        <v>1722</v>
      </c>
      <c r="AS998" t="str">
        <f>("Issuance of emergency order is restricted")</f>
        <v>Issuance of emergency order is restricted</v>
      </c>
      <c r="AT998" t="s">
        <v>1721</v>
      </c>
      <c r="AV998" t="s">
        <v>1722</v>
      </c>
    </row>
    <row r="999" spans="1:48" x14ac:dyDescent="0.35">
      <c r="A999" t="s">
        <v>1733</v>
      </c>
      <c r="B999" t="s">
        <v>48</v>
      </c>
      <c r="C999" s="1">
        <v>44197</v>
      </c>
      <c r="D999" s="1">
        <v>44244</v>
      </c>
      <c r="E999">
        <v>0</v>
      </c>
      <c r="I999" t="str">
        <f>("")</f>
        <v/>
      </c>
    </row>
    <row r="1000" spans="1:48" x14ac:dyDescent="0.35">
      <c r="A1000" t="s">
        <v>1733</v>
      </c>
      <c r="B1000" t="s">
        <v>1734</v>
      </c>
      <c r="C1000" s="1">
        <v>44245</v>
      </c>
      <c r="D1000" s="1">
        <v>44701</v>
      </c>
      <c r="E1000">
        <v>1</v>
      </c>
      <c r="F1000" t="s">
        <v>1734</v>
      </c>
      <c r="H1000" t="s">
        <v>1735</v>
      </c>
      <c r="I1000" t="str">
        <f>("H 283")</f>
        <v>H 283</v>
      </c>
      <c r="J1000" t="s">
        <v>1734</v>
      </c>
      <c r="L1000" t="s">
        <v>1735</v>
      </c>
      <c r="M1000" s="1">
        <v>44245</v>
      </c>
      <c r="N1000" t="s">
        <v>1734</v>
      </c>
      <c r="P1000" t="s">
        <v>1735</v>
      </c>
      <c r="Q1000" t="str">
        <f>("Introduced")</f>
        <v>Introduced</v>
      </c>
      <c r="R1000" t="s">
        <v>1734</v>
      </c>
      <c r="T1000" t="s">
        <v>1735</v>
      </c>
      <c r="U1000" s="1">
        <v>44245</v>
      </c>
      <c r="V1000" t="s">
        <v>1734</v>
      </c>
      <c r="X1000" t="s">
        <v>1735</v>
      </c>
      <c r="Y1000">
        <v>1</v>
      </c>
      <c r="Z1000" t="s">
        <v>1734</v>
      </c>
      <c r="AB1000" t="s">
        <v>1735</v>
      </c>
      <c r="AC1000" t="str">
        <f>("Scope of emergency order is restricted")</f>
        <v>Scope of emergency order is restricted</v>
      </c>
      <c r="AD1000" t="s">
        <v>1734</v>
      </c>
      <c r="AF1000" t="s">
        <v>1735</v>
      </c>
      <c r="AG1000">
        <v>1</v>
      </c>
      <c r="AK1000" t="str">
        <f>("Scope of emergency order is restricted")</f>
        <v>Scope of emergency order is restricted</v>
      </c>
      <c r="AL1000" t="s">
        <v>1734</v>
      </c>
      <c r="AN1000" t="s">
        <v>1735</v>
      </c>
      <c r="AO1000">
        <v>1</v>
      </c>
      <c r="AP1000" t="s">
        <v>1734</v>
      </c>
      <c r="AR1000" t="s">
        <v>1735</v>
      </c>
      <c r="AS1000" t="str">
        <f>("Scope of emergency order is restricted")</f>
        <v>Scope of emergency order is restricted</v>
      </c>
      <c r="AT1000" t="s">
        <v>1734</v>
      </c>
      <c r="AV1000" t="s">
        <v>1735</v>
      </c>
    </row>
    <row r="1001" spans="1:48" x14ac:dyDescent="0.35">
      <c r="A1001" t="s">
        <v>1736</v>
      </c>
      <c r="B1001" t="s">
        <v>1737</v>
      </c>
      <c r="C1001" s="1">
        <v>44158</v>
      </c>
      <c r="D1001" s="1">
        <v>44231</v>
      </c>
      <c r="E1001">
        <v>1</v>
      </c>
      <c r="F1001" t="s">
        <v>1738</v>
      </c>
      <c r="H1001" t="s">
        <v>1739</v>
      </c>
      <c r="I1001" t="str">
        <f>("HJ 513")</f>
        <v>HJ 513</v>
      </c>
      <c r="J1001" t="s">
        <v>1738</v>
      </c>
      <c r="L1001" t="s">
        <v>1739</v>
      </c>
      <c r="M1001" s="1">
        <v>44158</v>
      </c>
      <c r="N1001" t="s">
        <v>1738</v>
      </c>
      <c r="P1001" t="s">
        <v>1739</v>
      </c>
      <c r="Q1001" t="str">
        <f>("Introduced")</f>
        <v>Introduced</v>
      </c>
      <c r="R1001" t="s">
        <v>1738</v>
      </c>
      <c r="T1001" t="s">
        <v>1739</v>
      </c>
      <c r="U1001" s="1">
        <v>44232</v>
      </c>
      <c r="V1001" t="s">
        <v>1738</v>
      </c>
      <c r="X1001" t="s">
        <v>1739</v>
      </c>
      <c r="Y1001">
        <v>1</v>
      </c>
      <c r="Z1001" t="s">
        <v>1738</v>
      </c>
      <c r="AB1001" t="s">
        <v>1739</v>
      </c>
      <c r="AC1001" t="str">
        <f>("Issuance of emergency order is restricted, Duration of emergency order is limited, Scope of emergency order is restricted")</f>
        <v>Issuance of emergency order is restricted, Duration of emergency order is limited, Scope of emergency order is restricted</v>
      </c>
      <c r="AD1001" t="s">
        <v>1738</v>
      </c>
      <c r="AF1001" t="s">
        <v>1739</v>
      </c>
      <c r="AG1001">
        <v>0</v>
      </c>
      <c r="AO1001">
        <v>0</v>
      </c>
    </row>
    <row r="1002" spans="1:48" x14ac:dyDescent="0.35">
      <c r="A1002" t="s">
        <v>1736</v>
      </c>
      <c r="B1002" t="s">
        <v>1740</v>
      </c>
      <c r="C1002" s="1">
        <v>44196</v>
      </c>
      <c r="D1002" s="1">
        <v>44222</v>
      </c>
      <c r="E1002">
        <v>1</v>
      </c>
      <c r="F1002" t="s">
        <v>1741</v>
      </c>
      <c r="H1002" t="s">
        <v>1742</v>
      </c>
      <c r="I1002" t="str">
        <f>("SB 1131")</f>
        <v>SB 1131</v>
      </c>
      <c r="J1002" t="s">
        <v>1741</v>
      </c>
      <c r="L1002" t="s">
        <v>1742</v>
      </c>
      <c r="M1002" s="1">
        <v>44196</v>
      </c>
      <c r="N1002" t="s">
        <v>1741</v>
      </c>
      <c r="P1002" t="s">
        <v>1742</v>
      </c>
      <c r="Q1002" t="str">
        <f>("Introduced")</f>
        <v>Introduced</v>
      </c>
      <c r="R1002" t="s">
        <v>1741</v>
      </c>
      <c r="T1002" t="s">
        <v>1742</v>
      </c>
      <c r="U1002" s="1">
        <v>44223</v>
      </c>
      <c r="V1002" t="s">
        <v>1741</v>
      </c>
      <c r="X1002" t="s">
        <v>1742</v>
      </c>
      <c r="Y1002">
        <v>1</v>
      </c>
      <c r="Z1002" t="s">
        <v>1741</v>
      </c>
      <c r="AB1002" t="s">
        <v>1742</v>
      </c>
      <c r="AC1002" t="str">
        <f>("Duration of emergency order is limited")</f>
        <v>Duration of emergency order is limited</v>
      </c>
      <c r="AD1002" t="s">
        <v>1741</v>
      </c>
      <c r="AF1002" t="s">
        <v>1742</v>
      </c>
      <c r="AG1002">
        <v>0</v>
      </c>
      <c r="AO1002">
        <v>0</v>
      </c>
    </row>
    <row r="1003" spans="1:48" x14ac:dyDescent="0.35">
      <c r="A1003" t="s">
        <v>1736</v>
      </c>
      <c r="B1003" t="s">
        <v>1740</v>
      </c>
      <c r="C1003" s="1">
        <v>44223</v>
      </c>
      <c r="D1003" s="1">
        <v>44701</v>
      </c>
      <c r="E1003">
        <v>1</v>
      </c>
      <c r="F1003" t="s">
        <v>1741</v>
      </c>
      <c r="H1003" t="s">
        <v>1742</v>
      </c>
      <c r="I1003" t="str">
        <f>("SB 1131")</f>
        <v>SB 1131</v>
      </c>
      <c r="J1003" t="s">
        <v>1741</v>
      </c>
      <c r="L1003" t="s">
        <v>1742</v>
      </c>
      <c r="M1003" s="1">
        <v>44196</v>
      </c>
      <c r="N1003" t="s">
        <v>1741</v>
      </c>
      <c r="P1003" t="s">
        <v>1742</v>
      </c>
      <c r="Q1003" t="str">
        <f>("Failed")</f>
        <v>Failed</v>
      </c>
      <c r="R1003" t="s">
        <v>1741</v>
      </c>
      <c r="T1003" t="s">
        <v>1742</v>
      </c>
      <c r="U1003" s="1">
        <v>44223</v>
      </c>
      <c r="V1003" t="s">
        <v>1741</v>
      </c>
      <c r="X1003" t="s">
        <v>1742</v>
      </c>
      <c r="Y1003">
        <v>1</v>
      </c>
      <c r="Z1003" t="s">
        <v>1741</v>
      </c>
      <c r="AB1003" t="s">
        <v>1742</v>
      </c>
      <c r="AC1003" t="str">
        <f>("Duration of emergency order is limited")</f>
        <v>Duration of emergency order is limited</v>
      </c>
      <c r="AD1003" t="s">
        <v>1741</v>
      </c>
      <c r="AF1003" t="s">
        <v>1742</v>
      </c>
      <c r="AG1003">
        <v>0</v>
      </c>
      <c r="AO1003">
        <v>0</v>
      </c>
    </row>
    <row r="1004" spans="1:48" x14ac:dyDescent="0.35">
      <c r="A1004" t="s">
        <v>1736</v>
      </c>
      <c r="B1004" t="s">
        <v>1737</v>
      </c>
      <c r="C1004" s="1">
        <v>44232</v>
      </c>
      <c r="D1004" s="1">
        <v>44701</v>
      </c>
      <c r="E1004">
        <v>1</v>
      </c>
      <c r="F1004" t="s">
        <v>1738</v>
      </c>
      <c r="H1004" t="s">
        <v>1739</v>
      </c>
      <c r="I1004" t="str">
        <f>("HJ 513")</f>
        <v>HJ 513</v>
      </c>
      <c r="J1004" t="s">
        <v>1738</v>
      </c>
      <c r="L1004" t="s">
        <v>1739</v>
      </c>
      <c r="M1004" s="1">
        <v>44158</v>
      </c>
      <c r="N1004" t="s">
        <v>1738</v>
      </c>
      <c r="P1004" t="s">
        <v>1739</v>
      </c>
      <c r="Q1004" t="str">
        <f>("Failed")</f>
        <v>Failed</v>
      </c>
      <c r="R1004" t="s">
        <v>1738</v>
      </c>
      <c r="T1004" t="s">
        <v>1739</v>
      </c>
      <c r="U1004" s="1">
        <v>44232</v>
      </c>
      <c r="V1004" t="s">
        <v>1738</v>
      </c>
      <c r="X1004" t="s">
        <v>1739</v>
      </c>
      <c r="Y1004">
        <v>1</v>
      </c>
      <c r="Z1004" t="s">
        <v>1738</v>
      </c>
      <c r="AB1004" t="s">
        <v>1739</v>
      </c>
      <c r="AC1004" t="str">
        <f>("Issuance of emergency order is restricted, Duration of emergency order is limited, Scope of emergency order is restricted")</f>
        <v>Issuance of emergency order is restricted, Duration of emergency order is limited, Scope of emergency order is restricted</v>
      </c>
      <c r="AD1004" t="s">
        <v>1738</v>
      </c>
      <c r="AF1004" t="s">
        <v>1739</v>
      </c>
      <c r="AG1004">
        <v>0</v>
      </c>
      <c r="AO1004">
        <v>0</v>
      </c>
    </row>
    <row r="1005" spans="1:48" x14ac:dyDescent="0.35">
      <c r="A1005" t="s">
        <v>1736</v>
      </c>
      <c r="B1005" t="s">
        <v>707</v>
      </c>
      <c r="C1005" s="1">
        <v>44511</v>
      </c>
      <c r="D1005" s="1">
        <v>44606</v>
      </c>
      <c r="E1005">
        <v>1</v>
      </c>
      <c r="F1005" t="s">
        <v>1741</v>
      </c>
      <c r="H1005" t="s">
        <v>139</v>
      </c>
      <c r="I1005" t="str">
        <f>("SB 4")</f>
        <v>SB 4</v>
      </c>
      <c r="J1005" t="s">
        <v>1741</v>
      </c>
      <c r="L1005" t="s">
        <v>139</v>
      </c>
      <c r="M1005" s="1">
        <v>44511</v>
      </c>
      <c r="N1005" t="s">
        <v>1741</v>
      </c>
      <c r="P1005" t="s">
        <v>139</v>
      </c>
      <c r="Q1005" t="str">
        <f t="shared" ref="Q1005:Q1013" si="75">("Introduced")</f>
        <v>Introduced</v>
      </c>
      <c r="R1005" t="s">
        <v>1741</v>
      </c>
      <c r="T1005" t="s">
        <v>139</v>
      </c>
      <c r="U1005" s="1">
        <v>44708</v>
      </c>
      <c r="V1005" t="s">
        <v>1741</v>
      </c>
      <c r="X1005" t="s">
        <v>139</v>
      </c>
      <c r="Y1005">
        <v>1</v>
      </c>
      <c r="Z1005" t="s">
        <v>1741</v>
      </c>
      <c r="AB1005" t="s">
        <v>139</v>
      </c>
      <c r="AC1005" t="str">
        <f>("Duration of emergency order is limited")</f>
        <v>Duration of emergency order is limited</v>
      </c>
      <c r="AD1005" t="s">
        <v>1741</v>
      </c>
      <c r="AF1005" t="s">
        <v>139</v>
      </c>
      <c r="AG1005">
        <v>0</v>
      </c>
      <c r="AO1005">
        <v>0</v>
      </c>
    </row>
    <row r="1006" spans="1:48" x14ac:dyDescent="0.35">
      <c r="A1006" t="s">
        <v>1736</v>
      </c>
      <c r="B1006" t="s">
        <v>1743</v>
      </c>
      <c r="C1006" s="1">
        <v>44559</v>
      </c>
      <c r="D1006" s="1">
        <v>44701</v>
      </c>
      <c r="E1006">
        <v>1</v>
      </c>
      <c r="I1006" t="str">
        <f>("HB 27")</f>
        <v>HB 27</v>
      </c>
      <c r="M1006" s="1">
        <v>44559</v>
      </c>
      <c r="Q1006" t="str">
        <f t="shared" si="75"/>
        <v>Introduced</v>
      </c>
      <c r="U1006" s="1">
        <v>44607</v>
      </c>
      <c r="Y1006">
        <v>1</v>
      </c>
      <c r="AC1006" t="str">
        <f>("Scope of emergency order is restricted")</f>
        <v>Scope of emergency order is restricted</v>
      </c>
      <c r="AG1006">
        <v>1</v>
      </c>
      <c r="AK1006" t="str">
        <f>("Scope of emergency order is restricted")</f>
        <v>Scope of emergency order is restricted</v>
      </c>
      <c r="AO1006">
        <v>1</v>
      </c>
      <c r="AS1006" t="str">
        <f>("Scope of emergency order is restricted")</f>
        <v>Scope of emergency order is restricted</v>
      </c>
    </row>
    <row r="1007" spans="1:48" x14ac:dyDescent="0.35">
      <c r="A1007" t="s">
        <v>1736</v>
      </c>
      <c r="B1007" t="s">
        <v>1744</v>
      </c>
      <c r="C1007" s="1">
        <v>44570</v>
      </c>
      <c r="D1007" s="1">
        <v>44606</v>
      </c>
      <c r="E1007">
        <v>1</v>
      </c>
      <c r="H1007" t="s">
        <v>1745</v>
      </c>
      <c r="I1007" t="str">
        <f>("HB 151")</f>
        <v>HB 151</v>
      </c>
      <c r="L1007" t="s">
        <v>1745</v>
      </c>
      <c r="M1007" s="1">
        <v>44570</v>
      </c>
      <c r="P1007" t="s">
        <v>1745</v>
      </c>
      <c r="Q1007" t="str">
        <f t="shared" si="75"/>
        <v>Introduced</v>
      </c>
      <c r="T1007" t="s">
        <v>1745</v>
      </c>
      <c r="U1007" s="1">
        <v>44607</v>
      </c>
      <c r="X1007" t="s">
        <v>1745</v>
      </c>
      <c r="Y1007">
        <v>1</v>
      </c>
      <c r="AB1007" t="s">
        <v>1745</v>
      </c>
      <c r="AC1007" t="str">
        <f>("Duration of emergency order is limited, Scope of emergency order is restricted")</f>
        <v>Duration of emergency order is limited, Scope of emergency order is restricted</v>
      </c>
      <c r="AD1007" t="s">
        <v>1746</v>
      </c>
      <c r="AF1007" t="s">
        <v>1747</v>
      </c>
      <c r="AG1007">
        <v>0</v>
      </c>
      <c r="AO1007">
        <v>0</v>
      </c>
    </row>
    <row r="1008" spans="1:48" x14ac:dyDescent="0.35">
      <c r="A1008" t="s">
        <v>1736</v>
      </c>
      <c r="B1008" t="s">
        <v>1748</v>
      </c>
      <c r="C1008" s="1">
        <v>44570</v>
      </c>
      <c r="D1008" s="1">
        <v>44606</v>
      </c>
      <c r="E1008">
        <v>1</v>
      </c>
      <c r="F1008" t="s">
        <v>1749</v>
      </c>
      <c r="H1008" t="s">
        <v>1750</v>
      </c>
      <c r="I1008" t="str">
        <f>("HB 157")</f>
        <v>HB 157</v>
      </c>
      <c r="J1008" t="s">
        <v>1749</v>
      </c>
      <c r="L1008" t="s">
        <v>1750</v>
      </c>
      <c r="M1008" s="1">
        <v>44570</v>
      </c>
      <c r="N1008" t="s">
        <v>1749</v>
      </c>
      <c r="P1008" t="s">
        <v>1750</v>
      </c>
      <c r="Q1008" t="str">
        <f t="shared" si="75"/>
        <v>Introduced</v>
      </c>
      <c r="R1008" t="s">
        <v>1749</v>
      </c>
      <c r="T1008" t="s">
        <v>1750</v>
      </c>
      <c r="U1008" s="1">
        <v>44607</v>
      </c>
      <c r="V1008" t="s">
        <v>1749</v>
      </c>
      <c r="X1008" t="s">
        <v>1750</v>
      </c>
      <c r="Y1008">
        <v>0</v>
      </c>
      <c r="AG1008">
        <v>1</v>
      </c>
      <c r="AH1008" t="s">
        <v>1749</v>
      </c>
      <c r="AJ1008" t="s">
        <v>1750</v>
      </c>
      <c r="AK1008" t="str">
        <f>("Duration of emergency order is limited")</f>
        <v>Duration of emergency order is limited</v>
      </c>
      <c r="AL1008" t="s">
        <v>1751</v>
      </c>
      <c r="AN1008" t="s">
        <v>1752</v>
      </c>
      <c r="AO1008">
        <v>0</v>
      </c>
    </row>
    <row r="1009" spans="1:48" x14ac:dyDescent="0.35">
      <c r="A1009" t="s">
        <v>1736</v>
      </c>
      <c r="B1009" t="s">
        <v>1753</v>
      </c>
      <c r="C1009" s="1">
        <v>44570</v>
      </c>
      <c r="D1009" s="1">
        <v>44605</v>
      </c>
      <c r="E1009">
        <v>1</v>
      </c>
      <c r="F1009" t="s">
        <v>1741</v>
      </c>
      <c r="H1009" t="s">
        <v>1754</v>
      </c>
      <c r="I1009" t="str">
        <f>("HB 158")</f>
        <v>HB 158</v>
      </c>
      <c r="J1009" t="s">
        <v>1741</v>
      </c>
      <c r="L1009" t="s">
        <v>1754</v>
      </c>
      <c r="M1009" s="1">
        <v>44570</v>
      </c>
      <c r="N1009" t="s">
        <v>1741</v>
      </c>
      <c r="P1009" t="s">
        <v>1754</v>
      </c>
      <c r="Q1009" t="str">
        <f t="shared" si="75"/>
        <v>Introduced</v>
      </c>
      <c r="R1009" t="s">
        <v>1741</v>
      </c>
      <c r="T1009" t="s">
        <v>1754</v>
      </c>
      <c r="U1009" s="1">
        <v>44708</v>
      </c>
      <c r="V1009" t="s">
        <v>1741</v>
      </c>
      <c r="X1009" t="s">
        <v>1754</v>
      </c>
      <c r="Y1009">
        <v>1</v>
      </c>
      <c r="Z1009" t="s">
        <v>1741</v>
      </c>
      <c r="AB1009" t="s">
        <v>1754</v>
      </c>
      <c r="AC1009" t="str">
        <f>("Duration of emergency order is limited")</f>
        <v>Duration of emergency order is limited</v>
      </c>
      <c r="AD1009" t="s">
        <v>1741</v>
      </c>
      <c r="AF1009" t="s">
        <v>1754</v>
      </c>
      <c r="AG1009">
        <v>0</v>
      </c>
      <c r="AO1009">
        <v>0</v>
      </c>
    </row>
    <row r="1010" spans="1:48" x14ac:dyDescent="0.35">
      <c r="A1010" t="s">
        <v>1736</v>
      </c>
      <c r="B1010" t="s">
        <v>1755</v>
      </c>
      <c r="C1010" s="1">
        <v>44572</v>
      </c>
      <c r="D1010" s="1">
        <v>44701</v>
      </c>
      <c r="E1010">
        <v>1</v>
      </c>
      <c r="I1010" t="str">
        <f>("HB 512")</f>
        <v>HB 512</v>
      </c>
      <c r="M1010" s="1">
        <v>44572</v>
      </c>
      <c r="Q1010" t="str">
        <f t="shared" si="75"/>
        <v>Introduced</v>
      </c>
      <c r="U1010" s="1">
        <v>44242</v>
      </c>
      <c r="Y1010">
        <v>0</v>
      </c>
      <c r="AG1010">
        <v>1</v>
      </c>
      <c r="AK1010" t="str">
        <f>("Scope of emergency order is restricted")</f>
        <v>Scope of emergency order is restricted</v>
      </c>
      <c r="AO1010">
        <v>0</v>
      </c>
    </row>
    <row r="1011" spans="1:48" x14ac:dyDescent="0.35">
      <c r="A1011" t="s">
        <v>1736</v>
      </c>
      <c r="B1011" t="s">
        <v>1756</v>
      </c>
      <c r="C1011" s="1">
        <v>44572</v>
      </c>
      <c r="D1011" s="1">
        <v>44701</v>
      </c>
      <c r="E1011">
        <v>1</v>
      </c>
      <c r="I1011" t="str">
        <f>("HB 514")</f>
        <v>HB 514</v>
      </c>
      <c r="M1011" s="1">
        <v>44572</v>
      </c>
      <c r="Q1011" t="str">
        <f t="shared" si="75"/>
        <v>Introduced</v>
      </c>
      <c r="U1011" s="1">
        <v>44607</v>
      </c>
      <c r="Y1011">
        <v>1</v>
      </c>
      <c r="AC1011" t="str">
        <f>("Scope of emergency order is restricted")</f>
        <v>Scope of emergency order is restricted</v>
      </c>
      <c r="AG1011">
        <v>1</v>
      </c>
      <c r="AK1011" t="str">
        <f>("Scope of emergency order is restricted")</f>
        <v>Scope of emergency order is restricted</v>
      </c>
      <c r="AO1011">
        <v>0</v>
      </c>
    </row>
    <row r="1012" spans="1:48" x14ac:dyDescent="0.35">
      <c r="A1012" t="s">
        <v>1736</v>
      </c>
      <c r="B1012" t="s">
        <v>1757</v>
      </c>
      <c r="C1012" s="1">
        <v>44572</v>
      </c>
      <c r="D1012" s="1">
        <v>44701</v>
      </c>
      <c r="E1012">
        <v>1</v>
      </c>
      <c r="I1012" t="str">
        <f>("HB 777")</f>
        <v>HB 777</v>
      </c>
      <c r="M1012" s="1">
        <v>44572</v>
      </c>
      <c r="Q1012" t="str">
        <f t="shared" si="75"/>
        <v>Introduced</v>
      </c>
      <c r="U1012" s="1">
        <v>44607</v>
      </c>
      <c r="Y1012">
        <v>1</v>
      </c>
      <c r="AC1012" t="str">
        <f>("Issuance of emergency order is restricted, Duration of emergency order is limited, Scope of emergency order is restricted")</f>
        <v>Issuance of emergency order is restricted, Duration of emergency order is limited, Scope of emergency order is restricted</v>
      </c>
      <c r="AG1012">
        <v>1</v>
      </c>
      <c r="AK1012" t="str">
        <f>("Issuance of emergency order is restricted, Scope of emergency order is restricted")</f>
        <v>Issuance of emergency order is restricted, Scope of emergency order is restricted</v>
      </c>
      <c r="AO1012">
        <v>0</v>
      </c>
    </row>
    <row r="1013" spans="1:48" x14ac:dyDescent="0.35">
      <c r="A1013" t="s">
        <v>1736</v>
      </c>
      <c r="B1013" t="s">
        <v>1758</v>
      </c>
      <c r="C1013" s="1">
        <v>44573</v>
      </c>
      <c r="D1013" s="1">
        <v>44602</v>
      </c>
      <c r="E1013">
        <v>1</v>
      </c>
      <c r="F1013" t="s">
        <v>1759</v>
      </c>
      <c r="H1013" t="s">
        <v>1760</v>
      </c>
      <c r="I1013" t="str">
        <f>("SB 601")</f>
        <v>SB 601</v>
      </c>
      <c r="J1013" t="s">
        <v>1759</v>
      </c>
      <c r="L1013" t="s">
        <v>1760</v>
      </c>
      <c r="M1013" s="1">
        <v>44573</v>
      </c>
      <c r="N1013" t="s">
        <v>1759</v>
      </c>
      <c r="P1013" t="s">
        <v>1760</v>
      </c>
      <c r="Q1013" t="str">
        <f t="shared" si="75"/>
        <v>Introduced</v>
      </c>
      <c r="R1013" t="s">
        <v>1759</v>
      </c>
      <c r="T1013" t="s">
        <v>1760</v>
      </c>
      <c r="U1013" s="1">
        <v>44602</v>
      </c>
      <c r="V1013" t="s">
        <v>1759</v>
      </c>
      <c r="X1013" t="s">
        <v>1760</v>
      </c>
      <c r="Y1013">
        <v>0</v>
      </c>
      <c r="AG1013">
        <v>1</v>
      </c>
      <c r="AH1013" t="s">
        <v>1759</v>
      </c>
      <c r="AJ1013" t="s">
        <v>1760</v>
      </c>
      <c r="AK1013" t="str">
        <f>("Scope of emergency order is restricted")</f>
        <v>Scope of emergency order is restricted</v>
      </c>
      <c r="AL1013" t="s">
        <v>1759</v>
      </c>
      <c r="AN1013" t="s">
        <v>1760</v>
      </c>
      <c r="AO1013">
        <v>0</v>
      </c>
    </row>
    <row r="1014" spans="1:48" x14ac:dyDescent="0.35">
      <c r="A1014" t="s">
        <v>1736</v>
      </c>
      <c r="B1014" t="s">
        <v>1758</v>
      </c>
      <c r="C1014" s="1">
        <v>44603</v>
      </c>
      <c r="D1014" s="1">
        <v>44701</v>
      </c>
      <c r="E1014">
        <v>1</v>
      </c>
      <c r="F1014" t="s">
        <v>1759</v>
      </c>
      <c r="H1014" t="s">
        <v>1760</v>
      </c>
      <c r="I1014" t="str">
        <f>("SB 601")</f>
        <v>SB 601</v>
      </c>
      <c r="J1014" t="s">
        <v>1759</v>
      </c>
      <c r="L1014" t="s">
        <v>1760</v>
      </c>
      <c r="M1014" s="1">
        <v>44573</v>
      </c>
      <c r="N1014" t="s">
        <v>1759</v>
      </c>
      <c r="P1014" t="s">
        <v>1760</v>
      </c>
      <c r="Q1014" t="str">
        <f>("Failed")</f>
        <v>Failed</v>
      </c>
      <c r="R1014" t="s">
        <v>1759</v>
      </c>
      <c r="T1014" t="s">
        <v>1760</v>
      </c>
      <c r="U1014" s="1">
        <v>44602</v>
      </c>
      <c r="V1014" t="s">
        <v>1759</v>
      </c>
      <c r="X1014" t="s">
        <v>1760</v>
      </c>
      <c r="Y1014">
        <v>0</v>
      </c>
      <c r="AG1014">
        <v>1</v>
      </c>
      <c r="AH1014" t="s">
        <v>1759</v>
      </c>
      <c r="AJ1014" t="s">
        <v>1760</v>
      </c>
      <c r="AK1014" t="str">
        <f>("Scope of emergency order is restricted")</f>
        <v>Scope of emergency order is restricted</v>
      </c>
      <c r="AL1014" t="s">
        <v>1759</v>
      </c>
      <c r="AN1014" t="s">
        <v>1760</v>
      </c>
      <c r="AO1014">
        <v>0</v>
      </c>
    </row>
    <row r="1015" spans="1:48" x14ac:dyDescent="0.35">
      <c r="A1015" t="s">
        <v>1736</v>
      </c>
      <c r="B1015" t="s">
        <v>1753</v>
      </c>
      <c r="C1015" s="1">
        <v>44606</v>
      </c>
      <c r="D1015" s="1">
        <v>44627</v>
      </c>
      <c r="E1015">
        <v>1</v>
      </c>
      <c r="F1015" t="s">
        <v>1741</v>
      </c>
      <c r="H1015" t="s">
        <v>1754</v>
      </c>
      <c r="I1015" t="str">
        <f>("HB 158")</f>
        <v>HB 158</v>
      </c>
      <c r="J1015" t="s">
        <v>1741</v>
      </c>
      <c r="L1015" t="s">
        <v>1754</v>
      </c>
      <c r="M1015" s="1">
        <v>44570</v>
      </c>
      <c r="N1015" t="s">
        <v>1741</v>
      </c>
      <c r="P1015" t="s">
        <v>1754</v>
      </c>
      <c r="Q1015" t="str">
        <f>("Passed First Chamber")</f>
        <v>Passed First Chamber</v>
      </c>
      <c r="R1015" t="s">
        <v>1741</v>
      </c>
      <c r="T1015" t="s">
        <v>1754</v>
      </c>
      <c r="U1015" s="1">
        <v>44708</v>
      </c>
      <c r="V1015" t="s">
        <v>1741</v>
      </c>
      <c r="X1015" t="s">
        <v>1754</v>
      </c>
      <c r="Y1015">
        <v>1</v>
      </c>
      <c r="Z1015" t="s">
        <v>1741</v>
      </c>
      <c r="AB1015" t="s">
        <v>1754</v>
      </c>
      <c r="AC1015" t="str">
        <f>("Duration of emergency order is limited")</f>
        <v>Duration of emergency order is limited</v>
      </c>
      <c r="AD1015" t="s">
        <v>1741</v>
      </c>
      <c r="AF1015" t="s">
        <v>1754</v>
      </c>
      <c r="AG1015">
        <v>0</v>
      </c>
      <c r="AO1015">
        <v>0</v>
      </c>
    </row>
    <row r="1016" spans="1:48" x14ac:dyDescent="0.35">
      <c r="A1016" t="s">
        <v>1736</v>
      </c>
      <c r="B1016" t="s">
        <v>1744</v>
      </c>
      <c r="C1016" s="1">
        <v>44607</v>
      </c>
      <c r="D1016" s="1">
        <v>44701</v>
      </c>
      <c r="E1016">
        <v>1</v>
      </c>
      <c r="F1016" t="s">
        <v>1761</v>
      </c>
      <c r="H1016" t="s">
        <v>1762</v>
      </c>
      <c r="I1016" t="str">
        <f>("HB 151")</f>
        <v>HB 151</v>
      </c>
      <c r="J1016" t="s">
        <v>1761</v>
      </c>
      <c r="L1016" t="s">
        <v>1762</v>
      </c>
      <c r="M1016" s="1">
        <v>44570</v>
      </c>
      <c r="N1016" t="s">
        <v>1761</v>
      </c>
      <c r="P1016" t="s">
        <v>1762</v>
      </c>
      <c r="Q1016" t="str">
        <f>("Failed")</f>
        <v>Failed</v>
      </c>
      <c r="R1016" t="s">
        <v>1761</v>
      </c>
      <c r="T1016" t="s">
        <v>1762</v>
      </c>
      <c r="U1016" s="1">
        <v>44607</v>
      </c>
      <c r="V1016" t="s">
        <v>1761</v>
      </c>
      <c r="X1016" t="s">
        <v>1762</v>
      </c>
      <c r="Y1016">
        <v>1</v>
      </c>
      <c r="Z1016" t="s">
        <v>1761</v>
      </c>
      <c r="AB1016" t="s">
        <v>1762</v>
      </c>
      <c r="AC1016" t="str">
        <f>("Duration of emergency order is limited, Scope of emergency order is restricted")</f>
        <v>Duration of emergency order is limited, Scope of emergency order is restricted</v>
      </c>
      <c r="AD1016" t="s">
        <v>1746</v>
      </c>
      <c r="AF1016" t="s">
        <v>1763</v>
      </c>
      <c r="AG1016">
        <v>0</v>
      </c>
      <c r="AO1016">
        <v>0</v>
      </c>
    </row>
    <row r="1017" spans="1:48" x14ac:dyDescent="0.35">
      <c r="A1017" t="s">
        <v>1736</v>
      </c>
      <c r="B1017" t="s">
        <v>1748</v>
      </c>
      <c r="C1017" s="1">
        <v>44607</v>
      </c>
      <c r="D1017" s="1">
        <v>44701</v>
      </c>
      <c r="E1017">
        <v>1</v>
      </c>
      <c r="F1017" t="s">
        <v>1749</v>
      </c>
      <c r="H1017" t="s">
        <v>1750</v>
      </c>
      <c r="I1017" t="str">
        <f>("HB 157")</f>
        <v>HB 157</v>
      </c>
      <c r="J1017" t="s">
        <v>1749</v>
      </c>
      <c r="L1017" t="s">
        <v>1750</v>
      </c>
      <c r="M1017" s="1">
        <v>44570</v>
      </c>
      <c r="N1017" t="s">
        <v>1749</v>
      </c>
      <c r="P1017" t="s">
        <v>1750</v>
      </c>
      <c r="Q1017" t="str">
        <f>("Failed")</f>
        <v>Failed</v>
      </c>
      <c r="R1017" t="s">
        <v>1749</v>
      </c>
      <c r="T1017" t="s">
        <v>1750</v>
      </c>
      <c r="U1017" s="1">
        <v>44607</v>
      </c>
      <c r="V1017" t="s">
        <v>1749</v>
      </c>
      <c r="X1017" t="s">
        <v>1750</v>
      </c>
      <c r="Y1017">
        <v>0</v>
      </c>
      <c r="AG1017">
        <v>1</v>
      </c>
      <c r="AH1017" t="s">
        <v>1749</v>
      </c>
      <c r="AJ1017" t="s">
        <v>1750</v>
      </c>
      <c r="AK1017" t="str">
        <f>("Duration of emergency order is limited")</f>
        <v>Duration of emergency order is limited</v>
      </c>
      <c r="AL1017" t="s">
        <v>1751</v>
      </c>
      <c r="AN1017" t="s">
        <v>1752</v>
      </c>
      <c r="AO1017">
        <v>0</v>
      </c>
    </row>
    <row r="1018" spans="1:48" x14ac:dyDescent="0.35">
      <c r="A1018" t="s">
        <v>1736</v>
      </c>
      <c r="B1018" t="s">
        <v>707</v>
      </c>
      <c r="C1018" s="1">
        <v>44607</v>
      </c>
      <c r="D1018" s="1">
        <v>44628</v>
      </c>
      <c r="E1018">
        <v>1</v>
      </c>
      <c r="F1018" t="s">
        <v>1741</v>
      </c>
      <c r="H1018" t="s">
        <v>139</v>
      </c>
      <c r="I1018" t="str">
        <f>("SB 4")</f>
        <v>SB 4</v>
      </c>
      <c r="J1018" t="s">
        <v>1741</v>
      </c>
      <c r="L1018" t="s">
        <v>139</v>
      </c>
      <c r="M1018" s="1">
        <v>44511</v>
      </c>
      <c r="N1018" t="s">
        <v>1741</v>
      </c>
      <c r="P1018" t="s">
        <v>139</v>
      </c>
      <c r="Q1018" t="str">
        <f>("Passed First Chamber")</f>
        <v>Passed First Chamber</v>
      </c>
      <c r="R1018" t="s">
        <v>1741</v>
      </c>
      <c r="T1018" t="s">
        <v>139</v>
      </c>
      <c r="U1018" s="1">
        <v>44708</v>
      </c>
      <c r="V1018" t="s">
        <v>1741</v>
      </c>
      <c r="X1018" t="s">
        <v>139</v>
      </c>
      <c r="Y1018">
        <v>1</v>
      </c>
      <c r="Z1018" t="s">
        <v>1741</v>
      </c>
      <c r="AB1018" t="s">
        <v>139</v>
      </c>
      <c r="AC1018" t="str">
        <f>("Duration of emergency order is limited")</f>
        <v>Duration of emergency order is limited</v>
      </c>
      <c r="AD1018" t="s">
        <v>1741</v>
      </c>
      <c r="AF1018" t="s">
        <v>139</v>
      </c>
      <c r="AG1018">
        <v>0</v>
      </c>
      <c r="AO1018">
        <v>0</v>
      </c>
    </row>
    <row r="1019" spans="1:48" x14ac:dyDescent="0.35">
      <c r="A1019" t="s">
        <v>1736</v>
      </c>
      <c r="B1019" t="s">
        <v>1753</v>
      </c>
      <c r="C1019" s="1">
        <v>44628</v>
      </c>
      <c r="D1019" s="1">
        <v>44701</v>
      </c>
      <c r="E1019">
        <v>1</v>
      </c>
      <c r="F1019" t="s">
        <v>1741</v>
      </c>
      <c r="H1019" t="s">
        <v>1754</v>
      </c>
      <c r="I1019" t="str">
        <f>("HB 158")</f>
        <v>HB 158</v>
      </c>
      <c r="J1019" t="s">
        <v>1741</v>
      </c>
      <c r="L1019" t="s">
        <v>1754</v>
      </c>
      <c r="M1019" s="1">
        <v>44570</v>
      </c>
      <c r="N1019" t="s">
        <v>1741</v>
      </c>
      <c r="P1019" t="s">
        <v>1754</v>
      </c>
      <c r="Q1019" t="str">
        <f>("Passed Second Chamber")</f>
        <v>Passed Second Chamber</v>
      </c>
      <c r="R1019" t="s">
        <v>1741</v>
      </c>
      <c r="T1019" t="s">
        <v>1754</v>
      </c>
      <c r="U1019" s="1">
        <v>44708</v>
      </c>
      <c r="V1019" t="s">
        <v>1741</v>
      </c>
      <c r="X1019" t="s">
        <v>1754</v>
      </c>
      <c r="Y1019">
        <v>1</v>
      </c>
      <c r="Z1019" t="s">
        <v>1741</v>
      </c>
      <c r="AB1019" t="s">
        <v>1754</v>
      </c>
      <c r="AC1019" t="str">
        <f>("Duration of emergency order is limited")</f>
        <v>Duration of emergency order is limited</v>
      </c>
      <c r="AD1019" t="s">
        <v>1741</v>
      </c>
      <c r="AF1019" t="s">
        <v>1754</v>
      </c>
      <c r="AG1019">
        <v>0</v>
      </c>
      <c r="AO1019">
        <v>0</v>
      </c>
    </row>
    <row r="1020" spans="1:48" x14ac:dyDescent="0.35">
      <c r="A1020" t="s">
        <v>1736</v>
      </c>
      <c r="B1020" t="s">
        <v>707</v>
      </c>
      <c r="C1020" s="1">
        <v>44629</v>
      </c>
      <c r="D1020" s="1">
        <v>44701</v>
      </c>
      <c r="E1020">
        <v>1</v>
      </c>
      <c r="F1020" t="s">
        <v>1741</v>
      </c>
      <c r="H1020" t="s">
        <v>139</v>
      </c>
      <c r="I1020" t="str">
        <f>("SB 4")</f>
        <v>SB 4</v>
      </c>
      <c r="J1020" t="s">
        <v>1741</v>
      </c>
      <c r="L1020" t="s">
        <v>139</v>
      </c>
      <c r="M1020" s="1">
        <v>44511</v>
      </c>
      <c r="N1020" t="s">
        <v>1741</v>
      </c>
      <c r="P1020" t="s">
        <v>139</v>
      </c>
      <c r="Q1020" t="str">
        <f>("Passed Second Chamber")</f>
        <v>Passed Second Chamber</v>
      </c>
      <c r="R1020" t="s">
        <v>1741</v>
      </c>
      <c r="T1020" t="s">
        <v>139</v>
      </c>
      <c r="U1020" s="1">
        <v>44708</v>
      </c>
      <c r="V1020" t="s">
        <v>1741</v>
      </c>
      <c r="X1020" t="s">
        <v>139</v>
      </c>
      <c r="Y1020">
        <v>1</v>
      </c>
      <c r="Z1020" t="s">
        <v>1741</v>
      </c>
      <c r="AB1020" t="s">
        <v>139</v>
      </c>
      <c r="AC1020" t="str">
        <f>("Duration of emergency order is limited")</f>
        <v>Duration of emergency order is limited</v>
      </c>
      <c r="AD1020" t="s">
        <v>1741</v>
      </c>
      <c r="AF1020" t="s">
        <v>139</v>
      </c>
      <c r="AG1020">
        <v>0</v>
      </c>
      <c r="AO1020">
        <v>0</v>
      </c>
    </row>
    <row r="1021" spans="1:48" x14ac:dyDescent="0.35">
      <c r="A1021" t="s">
        <v>1764</v>
      </c>
      <c r="B1021" t="s">
        <v>48</v>
      </c>
      <c r="C1021" s="1">
        <v>44197</v>
      </c>
      <c r="D1021" s="1">
        <v>44202</v>
      </c>
      <c r="E1021">
        <v>0</v>
      </c>
      <c r="I1021" t="str">
        <f>("")</f>
        <v/>
      </c>
    </row>
    <row r="1022" spans="1:48" x14ac:dyDescent="0.35">
      <c r="A1022" t="s">
        <v>1764</v>
      </c>
      <c r="B1022" t="s">
        <v>1765</v>
      </c>
      <c r="C1022" s="1">
        <v>44203</v>
      </c>
      <c r="D1022" s="1">
        <v>44629</v>
      </c>
      <c r="E1022">
        <v>1</v>
      </c>
      <c r="I1022" t="str">
        <f>("SB 5100")</f>
        <v>SB 5100</v>
      </c>
      <c r="M1022" s="1">
        <v>44203</v>
      </c>
      <c r="Q1022" t="str">
        <f t="shared" ref="Q1022:Q1028" si="76">("Introduced")</f>
        <v>Introduced</v>
      </c>
      <c r="U1022" s="1">
        <v>44571</v>
      </c>
      <c r="Y1022">
        <v>0</v>
      </c>
      <c r="AG1022">
        <v>1</v>
      </c>
      <c r="AK1022" t="str">
        <f>("Scope of emergency order is restricted")</f>
        <v>Scope of emergency order is restricted</v>
      </c>
      <c r="AO1022">
        <v>0</v>
      </c>
    </row>
    <row r="1023" spans="1:48" x14ac:dyDescent="0.35">
      <c r="A1023" t="s">
        <v>1764</v>
      </c>
      <c r="B1023" t="s">
        <v>1766</v>
      </c>
      <c r="C1023" s="1">
        <v>44207</v>
      </c>
      <c r="D1023" s="1">
        <v>44310</v>
      </c>
      <c r="E1023">
        <v>1</v>
      </c>
      <c r="F1023" t="s">
        <v>1767</v>
      </c>
      <c r="H1023" t="s">
        <v>1768</v>
      </c>
      <c r="I1023" t="str">
        <f>("HB 1020")</f>
        <v>HB 1020</v>
      </c>
      <c r="J1023" t="s">
        <v>1767</v>
      </c>
      <c r="L1023" t="s">
        <v>1768</v>
      </c>
      <c r="M1023" s="1">
        <v>44207</v>
      </c>
      <c r="N1023" t="s">
        <v>1767</v>
      </c>
      <c r="P1023" t="s">
        <v>1768</v>
      </c>
      <c r="Q1023" t="str">
        <f t="shared" si="76"/>
        <v>Introduced</v>
      </c>
      <c r="R1023" t="s">
        <v>1767</v>
      </c>
      <c r="T1023" t="s">
        <v>1768</v>
      </c>
      <c r="U1023" s="1">
        <v>44571</v>
      </c>
      <c r="V1023" t="s">
        <v>1767</v>
      </c>
      <c r="X1023" t="s">
        <v>1768</v>
      </c>
      <c r="Y1023">
        <v>1</v>
      </c>
      <c r="AC1023" t="str">
        <f>("Duration of emergency order is limited")</f>
        <v>Duration of emergency order is limited</v>
      </c>
      <c r="AD1023" t="s">
        <v>1767</v>
      </c>
      <c r="AF1023" t="s">
        <v>1768</v>
      </c>
      <c r="AG1023">
        <v>0</v>
      </c>
      <c r="AO1023">
        <v>0</v>
      </c>
    </row>
    <row r="1024" spans="1:48" x14ac:dyDescent="0.35">
      <c r="A1024" t="s">
        <v>1764</v>
      </c>
      <c r="B1024" t="s">
        <v>1769</v>
      </c>
      <c r="C1024" s="1">
        <v>44207</v>
      </c>
      <c r="D1024" s="1">
        <v>44701</v>
      </c>
      <c r="E1024">
        <v>1</v>
      </c>
      <c r="F1024" t="s">
        <v>1770</v>
      </c>
      <c r="H1024" t="s">
        <v>1771</v>
      </c>
      <c r="I1024" t="str">
        <f>("HB 1004")</f>
        <v>HB 1004</v>
      </c>
      <c r="J1024" t="s">
        <v>1770</v>
      </c>
      <c r="L1024" t="s">
        <v>1771</v>
      </c>
      <c r="M1024" s="1">
        <v>44207</v>
      </c>
      <c r="N1024" t="s">
        <v>1770</v>
      </c>
      <c r="P1024" t="s">
        <v>1771</v>
      </c>
      <c r="Q1024" t="str">
        <f t="shared" si="76"/>
        <v>Introduced</v>
      </c>
      <c r="R1024" t="s">
        <v>1770</v>
      </c>
      <c r="T1024" t="s">
        <v>1771</v>
      </c>
      <c r="U1024" s="1">
        <v>44571</v>
      </c>
      <c r="V1024" t="s">
        <v>1770</v>
      </c>
      <c r="X1024" t="s">
        <v>1771</v>
      </c>
      <c r="Y1024">
        <v>0</v>
      </c>
      <c r="AG1024">
        <v>1</v>
      </c>
      <c r="AH1024" t="s">
        <v>1770</v>
      </c>
      <c r="AJ1024" t="s">
        <v>1771</v>
      </c>
      <c r="AK1024" t="str">
        <f>("Duration of emergency order is limited, Scope of emergency order is restricted")</f>
        <v>Duration of emergency order is limited, Scope of emergency order is restricted</v>
      </c>
      <c r="AL1024" t="s">
        <v>1772</v>
      </c>
      <c r="AN1024" t="s">
        <v>1773</v>
      </c>
      <c r="AO1024">
        <v>1</v>
      </c>
      <c r="AP1024" t="s">
        <v>1770</v>
      </c>
      <c r="AR1024" t="s">
        <v>1771</v>
      </c>
      <c r="AS1024" t="str">
        <f>("Duration of emergency order is limited, Scope of emergency order is restricted")</f>
        <v>Duration of emergency order is limited, Scope of emergency order is restricted</v>
      </c>
      <c r="AT1024" t="s">
        <v>1772</v>
      </c>
      <c r="AV1024" t="s">
        <v>1773</v>
      </c>
    </row>
    <row r="1025" spans="1:48" x14ac:dyDescent="0.35">
      <c r="A1025" t="s">
        <v>1764</v>
      </c>
      <c r="B1025" t="s">
        <v>1774</v>
      </c>
      <c r="C1025" s="1">
        <v>44207</v>
      </c>
      <c r="D1025" s="1">
        <v>44701</v>
      </c>
      <c r="E1025">
        <v>1</v>
      </c>
      <c r="F1025" t="s">
        <v>1775</v>
      </c>
      <c r="H1025" t="s">
        <v>1776</v>
      </c>
      <c r="I1025" t="str">
        <f>("HB 1029")</f>
        <v>HB 1029</v>
      </c>
      <c r="J1025" t="s">
        <v>1775</v>
      </c>
      <c r="L1025" t="s">
        <v>1776</v>
      </c>
      <c r="M1025" s="1">
        <v>44207</v>
      </c>
      <c r="N1025" t="s">
        <v>1775</v>
      </c>
      <c r="P1025" t="s">
        <v>1776</v>
      </c>
      <c r="Q1025" t="str">
        <f t="shared" si="76"/>
        <v>Introduced</v>
      </c>
      <c r="R1025" t="s">
        <v>1775</v>
      </c>
      <c r="T1025" t="s">
        <v>1776</v>
      </c>
      <c r="U1025" s="1">
        <v>44571</v>
      </c>
      <c r="V1025" t="s">
        <v>1775</v>
      </c>
      <c r="X1025" t="s">
        <v>1776</v>
      </c>
      <c r="Y1025">
        <v>1</v>
      </c>
      <c r="Z1025" t="s">
        <v>1775</v>
      </c>
      <c r="AB1025" t="s">
        <v>1776</v>
      </c>
      <c r="AC1025" t="str">
        <f>("Issuance of emergency order is restricted, Duration of emergency order is limited, Scope of emergency order is restricted")</f>
        <v>Issuance of emergency order is restricted, Duration of emergency order is limited, Scope of emergency order is restricted</v>
      </c>
      <c r="AD1025" t="s">
        <v>1777</v>
      </c>
      <c r="AF1025" t="s">
        <v>1778</v>
      </c>
      <c r="AG1025">
        <v>1</v>
      </c>
      <c r="AH1025" t="s">
        <v>1775</v>
      </c>
      <c r="AJ1025" t="s">
        <v>1776</v>
      </c>
      <c r="AK1025" t="str">
        <f>("Issuance of emergency order is restricted, Duration of emergency order is limited, Scope of emergency order is restricted")</f>
        <v>Issuance of emergency order is restricted, Duration of emergency order is limited, Scope of emergency order is restricted</v>
      </c>
      <c r="AL1025" t="s">
        <v>1777</v>
      </c>
      <c r="AN1025" t="s">
        <v>1778</v>
      </c>
      <c r="AO1025">
        <v>1</v>
      </c>
      <c r="AP1025" t="s">
        <v>1775</v>
      </c>
      <c r="AR1025" t="s">
        <v>1776</v>
      </c>
      <c r="AS1025" t="str">
        <f>("Duration of emergency order is limited")</f>
        <v>Duration of emergency order is limited</v>
      </c>
      <c r="AT1025" t="s">
        <v>1775</v>
      </c>
      <c r="AV1025" t="s">
        <v>1776</v>
      </c>
    </row>
    <row r="1026" spans="1:48" x14ac:dyDescent="0.35">
      <c r="A1026" t="s">
        <v>1764</v>
      </c>
      <c r="B1026" t="s">
        <v>1779</v>
      </c>
      <c r="C1026" s="1">
        <v>44207</v>
      </c>
      <c r="D1026" s="1">
        <v>44701</v>
      </c>
      <c r="E1026">
        <v>1</v>
      </c>
      <c r="I1026" t="str">
        <f>("HB 1017")</f>
        <v>HB 1017</v>
      </c>
      <c r="M1026" s="1">
        <v>44207</v>
      </c>
      <c r="Q1026" t="str">
        <f t="shared" si="76"/>
        <v>Introduced</v>
      </c>
      <c r="U1026" s="1">
        <v>44571</v>
      </c>
      <c r="Y1026">
        <v>0</v>
      </c>
      <c r="AG1026">
        <v>1</v>
      </c>
      <c r="AK1026" t="str">
        <f>("Scope of emergency order is restricted")</f>
        <v>Scope of emergency order is restricted</v>
      </c>
      <c r="AO1026">
        <v>1</v>
      </c>
      <c r="AS1026" t="str">
        <f>("Scope of emergency order is restricted")</f>
        <v>Scope of emergency order is restricted</v>
      </c>
    </row>
    <row r="1027" spans="1:48" x14ac:dyDescent="0.35">
      <c r="A1027" t="s">
        <v>1764</v>
      </c>
      <c r="B1027" t="s">
        <v>1780</v>
      </c>
      <c r="C1027" s="1">
        <v>44208</v>
      </c>
      <c r="D1027" s="1">
        <v>44701</v>
      </c>
      <c r="E1027">
        <v>1</v>
      </c>
      <c r="F1027" t="s">
        <v>1781</v>
      </c>
      <c r="H1027" t="s">
        <v>1782</v>
      </c>
      <c r="I1027" t="str">
        <f>("HB 1158")</f>
        <v>HB 1158</v>
      </c>
      <c r="J1027" t="s">
        <v>1781</v>
      </c>
      <c r="L1027" t="s">
        <v>1782</v>
      </c>
      <c r="M1027" s="1">
        <v>44208</v>
      </c>
      <c r="N1027" t="s">
        <v>1781</v>
      </c>
      <c r="P1027" t="s">
        <v>1782</v>
      </c>
      <c r="Q1027" t="str">
        <f t="shared" si="76"/>
        <v>Introduced</v>
      </c>
      <c r="R1027" t="s">
        <v>1781</v>
      </c>
      <c r="T1027" t="s">
        <v>1782</v>
      </c>
      <c r="U1027" s="1">
        <v>44571</v>
      </c>
      <c r="V1027" t="s">
        <v>1781</v>
      </c>
      <c r="X1027" t="s">
        <v>1782</v>
      </c>
      <c r="Y1027">
        <v>1</v>
      </c>
      <c r="Z1027" t="s">
        <v>1781</v>
      </c>
      <c r="AB1027" t="s">
        <v>1782</v>
      </c>
      <c r="AC1027" t="str">
        <f>("Duration of emergency order is limited, Scope of emergency order is restricted")</f>
        <v>Duration of emergency order is limited, Scope of emergency order is restricted</v>
      </c>
      <c r="AD1027" t="s">
        <v>1783</v>
      </c>
      <c r="AF1027" t="s">
        <v>1784</v>
      </c>
      <c r="AG1027">
        <v>1</v>
      </c>
      <c r="AH1027" t="s">
        <v>1781</v>
      </c>
      <c r="AJ1027" t="s">
        <v>1782</v>
      </c>
      <c r="AK1027" t="str">
        <f>("Duration of emergency order is limited")</f>
        <v>Duration of emergency order is limited</v>
      </c>
      <c r="AL1027" t="s">
        <v>1781</v>
      </c>
      <c r="AN1027" t="s">
        <v>1782</v>
      </c>
      <c r="AO1027">
        <v>0</v>
      </c>
    </row>
    <row r="1028" spans="1:48" x14ac:dyDescent="0.35">
      <c r="A1028" t="s">
        <v>1764</v>
      </c>
      <c r="B1028" t="s">
        <v>1785</v>
      </c>
      <c r="C1028" s="1">
        <v>44230</v>
      </c>
      <c r="D1028" s="1">
        <v>44238</v>
      </c>
      <c r="E1028">
        <v>1</v>
      </c>
      <c r="I1028" t="str">
        <f>("SB 5420")</f>
        <v>SB 5420</v>
      </c>
      <c r="M1028" s="1">
        <v>44230</v>
      </c>
      <c r="Q1028" t="str">
        <f t="shared" si="76"/>
        <v>Introduced</v>
      </c>
      <c r="U1028" s="1">
        <v>44237</v>
      </c>
      <c r="Y1028">
        <v>0</v>
      </c>
      <c r="AG1028">
        <v>1</v>
      </c>
      <c r="AK1028" t="str">
        <f>("Scope of emergency order is restricted")</f>
        <v>Scope of emergency order is restricted</v>
      </c>
      <c r="AO1028">
        <v>0</v>
      </c>
    </row>
    <row r="1029" spans="1:48" x14ac:dyDescent="0.35">
      <c r="A1029" t="s">
        <v>1764</v>
      </c>
      <c r="B1029" t="s">
        <v>1785</v>
      </c>
      <c r="C1029" s="1">
        <v>44239</v>
      </c>
      <c r="D1029" s="1">
        <v>44629</v>
      </c>
      <c r="E1029">
        <v>1</v>
      </c>
      <c r="I1029" t="str">
        <f>("SB 5420")</f>
        <v>SB 5420</v>
      </c>
      <c r="M1029" s="1">
        <v>44230</v>
      </c>
      <c r="Q1029" t="str">
        <f>("Passed First Chamber")</f>
        <v>Passed First Chamber</v>
      </c>
      <c r="U1029" s="1">
        <v>44571</v>
      </c>
      <c r="Y1029">
        <v>0</v>
      </c>
      <c r="AG1029">
        <v>1</v>
      </c>
      <c r="AK1029" t="str">
        <f>("Scope of emergency order is restricted")</f>
        <v>Scope of emergency order is restricted</v>
      </c>
      <c r="AO1029">
        <v>0</v>
      </c>
    </row>
    <row r="1030" spans="1:48" x14ac:dyDescent="0.35">
      <c r="A1030" t="s">
        <v>1764</v>
      </c>
      <c r="B1030" t="s">
        <v>1786</v>
      </c>
      <c r="C1030" s="1">
        <v>44265</v>
      </c>
      <c r="D1030" s="1">
        <v>44629</v>
      </c>
      <c r="E1030">
        <v>1</v>
      </c>
      <c r="I1030" t="str">
        <f>("SB 5473")</f>
        <v>SB 5473</v>
      </c>
      <c r="M1030" s="1">
        <v>44265</v>
      </c>
      <c r="Q1030" t="str">
        <f>("Introduced")</f>
        <v>Introduced</v>
      </c>
      <c r="U1030" s="1">
        <v>44571</v>
      </c>
      <c r="Y1030">
        <v>1</v>
      </c>
      <c r="AC1030" t="str">
        <f>("Scope of emergency order is restricted")</f>
        <v>Scope of emergency order is restricted</v>
      </c>
      <c r="AG1030">
        <v>0</v>
      </c>
      <c r="AO1030">
        <v>0</v>
      </c>
    </row>
    <row r="1031" spans="1:48" x14ac:dyDescent="0.35">
      <c r="A1031" t="s">
        <v>1764</v>
      </c>
      <c r="B1031" t="s">
        <v>1766</v>
      </c>
      <c r="C1031" s="1">
        <v>44311</v>
      </c>
      <c r="D1031" s="1">
        <v>44701</v>
      </c>
      <c r="E1031">
        <v>1</v>
      </c>
      <c r="F1031" t="s">
        <v>1767</v>
      </c>
      <c r="H1031" t="s">
        <v>1768</v>
      </c>
      <c r="I1031" t="str">
        <f>("HB 1020")</f>
        <v>HB 1020</v>
      </c>
      <c r="J1031" t="s">
        <v>1767</v>
      </c>
      <c r="L1031" t="s">
        <v>1768</v>
      </c>
      <c r="M1031" s="1">
        <v>44571</v>
      </c>
      <c r="N1031" t="s">
        <v>1767</v>
      </c>
      <c r="P1031" t="s">
        <v>1768</v>
      </c>
      <c r="Q1031" t="str">
        <f>("Failed")</f>
        <v>Failed</v>
      </c>
      <c r="R1031" t="s">
        <v>1767</v>
      </c>
      <c r="T1031" t="s">
        <v>1768</v>
      </c>
      <c r="U1031" s="1">
        <v>44571</v>
      </c>
      <c r="V1031" t="s">
        <v>1767</v>
      </c>
      <c r="X1031" t="s">
        <v>1768</v>
      </c>
      <c r="Y1031">
        <v>1</v>
      </c>
      <c r="AC1031" t="str">
        <f>("Duration of emergency order is limited")</f>
        <v>Duration of emergency order is limited</v>
      </c>
      <c r="AD1031" t="s">
        <v>1767</v>
      </c>
      <c r="AF1031" t="s">
        <v>1768</v>
      </c>
      <c r="AG1031">
        <v>0</v>
      </c>
      <c r="AO1031">
        <v>0</v>
      </c>
    </row>
    <row r="1032" spans="1:48" x14ac:dyDescent="0.35">
      <c r="A1032" t="s">
        <v>1764</v>
      </c>
      <c r="B1032" t="s">
        <v>1787</v>
      </c>
      <c r="C1032" s="1">
        <v>44571</v>
      </c>
      <c r="D1032" s="1">
        <v>44629</v>
      </c>
      <c r="E1032">
        <v>1</v>
      </c>
      <c r="F1032" t="s">
        <v>1788</v>
      </c>
      <c r="H1032" t="s">
        <v>1789</v>
      </c>
      <c r="I1032" t="str">
        <f>("HB 1381")</f>
        <v>HB 1381</v>
      </c>
      <c r="J1032" t="s">
        <v>1788</v>
      </c>
      <c r="L1032" t="s">
        <v>1789</v>
      </c>
      <c r="M1032" s="1">
        <v>44571</v>
      </c>
      <c r="N1032" t="s">
        <v>1788</v>
      </c>
      <c r="P1032" t="s">
        <v>1789</v>
      </c>
      <c r="Q1032" t="str">
        <f>("Introduced")</f>
        <v>Introduced</v>
      </c>
      <c r="R1032" t="s">
        <v>1788</v>
      </c>
      <c r="T1032" t="s">
        <v>1789</v>
      </c>
      <c r="U1032" s="1">
        <v>44571</v>
      </c>
      <c r="V1032" t="s">
        <v>1788</v>
      </c>
      <c r="X1032" t="s">
        <v>1789</v>
      </c>
      <c r="Y1032">
        <v>1</v>
      </c>
      <c r="Z1032" t="s">
        <v>1788</v>
      </c>
      <c r="AB1032" t="s">
        <v>1789</v>
      </c>
      <c r="AC1032" t="str">
        <f>("Duration of emergency order is limited, Scope of emergency order is restricted")</f>
        <v>Duration of emergency order is limited, Scope of emergency order is restricted</v>
      </c>
      <c r="AD1032" t="s">
        <v>1790</v>
      </c>
      <c r="AF1032" t="s">
        <v>1791</v>
      </c>
      <c r="AG1032">
        <v>1</v>
      </c>
      <c r="AH1032" t="s">
        <v>1788</v>
      </c>
      <c r="AJ1032" t="s">
        <v>1789</v>
      </c>
      <c r="AK1032" t="str">
        <f>("Duration of emergency order is limited, Scope of emergency order is restricted")</f>
        <v>Duration of emergency order is limited, Scope of emergency order is restricted</v>
      </c>
      <c r="AL1032" t="s">
        <v>1792</v>
      </c>
      <c r="AN1032" t="s">
        <v>1793</v>
      </c>
      <c r="AO1032">
        <v>0</v>
      </c>
    </row>
    <row r="1033" spans="1:48" x14ac:dyDescent="0.35">
      <c r="A1033" t="s">
        <v>1764</v>
      </c>
      <c r="B1033" t="s">
        <v>1794</v>
      </c>
      <c r="C1033" s="1">
        <v>44571</v>
      </c>
      <c r="D1033" s="1">
        <v>44701</v>
      </c>
      <c r="E1033">
        <v>1</v>
      </c>
      <c r="F1033" t="s">
        <v>1795</v>
      </c>
      <c r="H1033" t="s">
        <v>1796</v>
      </c>
      <c r="I1033" t="str">
        <f>("HB 1557")</f>
        <v>HB 1557</v>
      </c>
      <c r="J1033" t="s">
        <v>1795</v>
      </c>
      <c r="L1033" t="s">
        <v>1796</v>
      </c>
      <c r="M1033" s="1">
        <v>44571</v>
      </c>
      <c r="N1033" t="s">
        <v>1795</v>
      </c>
      <c r="P1033" t="s">
        <v>1796</v>
      </c>
      <c r="Q1033" t="str">
        <f>("Introduced")</f>
        <v>Introduced</v>
      </c>
      <c r="R1033" t="s">
        <v>1795</v>
      </c>
      <c r="T1033" t="s">
        <v>1796</v>
      </c>
      <c r="U1033" s="1">
        <v>44571</v>
      </c>
      <c r="V1033" t="s">
        <v>1795</v>
      </c>
      <c r="X1033" t="s">
        <v>1796</v>
      </c>
      <c r="Y1033">
        <v>1</v>
      </c>
      <c r="Z1033" t="s">
        <v>1795</v>
      </c>
      <c r="AB1033" t="s">
        <v>1796</v>
      </c>
      <c r="AC1033" t="str">
        <f>("Duration of emergency order is limited, Termination by legislature")</f>
        <v>Duration of emergency order is limited, Termination by legislature</v>
      </c>
      <c r="AD1033" t="s">
        <v>1795</v>
      </c>
      <c r="AF1033" t="s">
        <v>1796</v>
      </c>
      <c r="AG1033">
        <v>0</v>
      </c>
      <c r="AO1033">
        <v>0</v>
      </c>
    </row>
    <row r="1034" spans="1:48" x14ac:dyDescent="0.35">
      <c r="A1034" t="s">
        <v>1764</v>
      </c>
      <c r="B1034" t="s">
        <v>1797</v>
      </c>
      <c r="C1034" s="1">
        <v>44571</v>
      </c>
      <c r="D1034" s="1">
        <v>44701</v>
      </c>
      <c r="E1034">
        <v>1</v>
      </c>
      <c r="F1034" t="s">
        <v>1798</v>
      </c>
      <c r="H1034" t="s">
        <v>1799</v>
      </c>
      <c r="I1034" t="str">
        <f>("SB 5144")</f>
        <v>SB 5144</v>
      </c>
      <c r="J1034" t="s">
        <v>1798</v>
      </c>
      <c r="L1034" t="s">
        <v>1799</v>
      </c>
      <c r="M1034" s="1">
        <v>44571</v>
      </c>
      <c r="N1034" t="s">
        <v>1798</v>
      </c>
      <c r="P1034" t="s">
        <v>1799</v>
      </c>
      <c r="Q1034" t="str">
        <f>("Introduced")</f>
        <v>Introduced</v>
      </c>
      <c r="R1034" t="s">
        <v>1798</v>
      </c>
      <c r="T1034" t="s">
        <v>1799</v>
      </c>
      <c r="U1034" s="1">
        <v>44571</v>
      </c>
      <c r="V1034" t="s">
        <v>1798</v>
      </c>
      <c r="X1034" t="s">
        <v>1799</v>
      </c>
      <c r="Y1034">
        <v>1</v>
      </c>
      <c r="Z1034" t="s">
        <v>1798</v>
      </c>
      <c r="AB1034" t="s">
        <v>1799</v>
      </c>
      <c r="AC1034" t="str">
        <f>("Scope of emergency order is restricted")</f>
        <v>Scope of emergency order is restricted</v>
      </c>
      <c r="AD1034" t="s">
        <v>1798</v>
      </c>
      <c r="AF1034" t="s">
        <v>1799</v>
      </c>
      <c r="AG1034">
        <v>1</v>
      </c>
      <c r="AH1034" t="s">
        <v>1798</v>
      </c>
      <c r="AJ1034" t="s">
        <v>1799</v>
      </c>
      <c r="AK1034" t="str">
        <f>("Scope of emergency order is restricted")</f>
        <v>Scope of emergency order is restricted</v>
      </c>
      <c r="AL1034" t="s">
        <v>1798</v>
      </c>
      <c r="AN1034" t="s">
        <v>1799</v>
      </c>
      <c r="AO1034">
        <v>1</v>
      </c>
      <c r="AP1034" t="s">
        <v>1798</v>
      </c>
      <c r="AR1034" t="s">
        <v>1799</v>
      </c>
      <c r="AS1034" t="str">
        <f>("Scope of emergency order is restricted")</f>
        <v>Scope of emergency order is restricted</v>
      </c>
      <c r="AT1034" t="s">
        <v>1798</v>
      </c>
      <c r="AV1034" t="s">
        <v>1799</v>
      </c>
    </row>
    <row r="1035" spans="1:48" x14ac:dyDescent="0.35">
      <c r="A1035" t="s">
        <v>1764</v>
      </c>
      <c r="B1035" t="s">
        <v>1800</v>
      </c>
      <c r="C1035" s="1">
        <v>44579</v>
      </c>
      <c r="D1035" s="1">
        <v>44629</v>
      </c>
      <c r="E1035">
        <v>1</v>
      </c>
      <c r="F1035" t="s">
        <v>1801</v>
      </c>
      <c r="H1035" t="s">
        <v>1802</v>
      </c>
      <c r="I1035" t="str">
        <f>("HB 2030")</f>
        <v>HB 2030</v>
      </c>
      <c r="J1035" t="s">
        <v>1801</v>
      </c>
      <c r="L1035" t="s">
        <v>1802</v>
      </c>
      <c r="M1035" s="1">
        <v>44579</v>
      </c>
      <c r="N1035" t="s">
        <v>1801</v>
      </c>
      <c r="P1035" t="s">
        <v>1802</v>
      </c>
      <c r="Q1035" t="str">
        <f>("Introduced")</f>
        <v>Introduced</v>
      </c>
      <c r="R1035" t="s">
        <v>1801</v>
      </c>
      <c r="T1035" t="s">
        <v>1802</v>
      </c>
      <c r="U1035" s="1">
        <v>44579</v>
      </c>
      <c r="V1035" t="s">
        <v>1801</v>
      </c>
      <c r="X1035" t="s">
        <v>1802</v>
      </c>
      <c r="Y1035">
        <v>0</v>
      </c>
      <c r="AG1035">
        <v>1</v>
      </c>
      <c r="AH1035" t="s">
        <v>1801</v>
      </c>
      <c r="AJ1035" t="s">
        <v>1802</v>
      </c>
      <c r="AK1035" t="str">
        <f>("Scope of emergency order is restricted")</f>
        <v>Scope of emergency order is restricted</v>
      </c>
      <c r="AL1035" t="s">
        <v>1803</v>
      </c>
      <c r="AN1035" t="s">
        <v>1804</v>
      </c>
      <c r="AO1035">
        <v>1</v>
      </c>
      <c r="AP1035" t="s">
        <v>1801</v>
      </c>
      <c r="AR1035" t="s">
        <v>1802</v>
      </c>
      <c r="AS1035" t="str">
        <f>("Scope of emergency order is restricted")</f>
        <v>Scope of emergency order is restricted</v>
      </c>
      <c r="AT1035" t="s">
        <v>1805</v>
      </c>
      <c r="AV1035" t="s">
        <v>1806</v>
      </c>
    </row>
    <row r="1036" spans="1:48" x14ac:dyDescent="0.35">
      <c r="A1036" t="s">
        <v>1764</v>
      </c>
      <c r="B1036" t="s">
        <v>1787</v>
      </c>
      <c r="C1036" s="1">
        <v>44630</v>
      </c>
      <c r="D1036" s="1">
        <v>44701</v>
      </c>
      <c r="E1036">
        <v>1</v>
      </c>
      <c r="F1036" t="s">
        <v>1788</v>
      </c>
      <c r="H1036" t="s">
        <v>1789</v>
      </c>
      <c r="I1036" t="str">
        <f>("HB 1381")</f>
        <v>HB 1381</v>
      </c>
      <c r="J1036" t="s">
        <v>1788</v>
      </c>
      <c r="L1036" t="s">
        <v>1789</v>
      </c>
      <c r="M1036" s="1">
        <v>44571</v>
      </c>
      <c r="N1036" t="s">
        <v>1788</v>
      </c>
      <c r="P1036" t="s">
        <v>1789</v>
      </c>
      <c r="Q1036" t="str">
        <f>("Failed")</f>
        <v>Failed</v>
      </c>
      <c r="R1036" t="s">
        <v>1788</v>
      </c>
      <c r="T1036" t="s">
        <v>1789</v>
      </c>
      <c r="U1036" s="1">
        <v>44571</v>
      </c>
      <c r="V1036" t="s">
        <v>1788</v>
      </c>
      <c r="X1036" t="s">
        <v>1789</v>
      </c>
      <c r="Y1036">
        <v>1</v>
      </c>
      <c r="Z1036" t="s">
        <v>1788</v>
      </c>
      <c r="AB1036" t="s">
        <v>1789</v>
      </c>
      <c r="AC1036" t="str">
        <f>("Duration of emergency order is limited, Scope of emergency order is restricted")</f>
        <v>Duration of emergency order is limited, Scope of emergency order is restricted</v>
      </c>
      <c r="AD1036" t="s">
        <v>1790</v>
      </c>
      <c r="AF1036" t="s">
        <v>1791</v>
      </c>
      <c r="AG1036">
        <v>1</v>
      </c>
      <c r="AH1036" t="s">
        <v>1788</v>
      </c>
      <c r="AJ1036" t="s">
        <v>1789</v>
      </c>
      <c r="AK1036" t="str">
        <f>("Duration of emergency order is limited, Scope of emergency order is restricted")</f>
        <v>Duration of emergency order is limited, Scope of emergency order is restricted</v>
      </c>
      <c r="AL1036" t="s">
        <v>1792</v>
      </c>
      <c r="AN1036" t="s">
        <v>1793</v>
      </c>
      <c r="AO1036">
        <v>0</v>
      </c>
    </row>
    <row r="1037" spans="1:48" x14ac:dyDescent="0.35">
      <c r="A1037" t="s">
        <v>1764</v>
      </c>
      <c r="B1037" t="s">
        <v>1800</v>
      </c>
      <c r="C1037" s="1">
        <v>44630</v>
      </c>
      <c r="D1037" s="1">
        <v>44701</v>
      </c>
      <c r="E1037">
        <v>1</v>
      </c>
      <c r="F1037" t="s">
        <v>1801</v>
      </c>
      <c r="H1037" t="s">
        <v>1802</v>
      </c>
      <c r="I1037" t="str">
        <f>("HB 2030")</f>
        <v>HB 2030</v>
      </c>
      <c r="J1037" t="s">
        <v>1801</v>
      </c>
      <c r="L1037" t="s">
        <v>1802</v>
      </c>
      <c r="M1037" s="1">
        <v>44579</v>
      </c>
      <c r="N1037" t="s">
        <v>1801</v>
      </c>
      <c r="P1037" t="s">
        <v>1802</v>
      </c>
      <c r="Q1037" t="str">
        <f>("Failed")</f>
        <v>Failed</v>
      </c>
      <c r="R1037" t="s">
        <v>1801</v>
      </c>
      <c r="T1037" t="s">
        <v>1802</v>
      </c>
      <c r="U1037" s="1">
        <v>44579</v>
      </c>
      <c r="V1037" t="s">
        <v>1801</v>
      </c>
      <c r="X1037" t="s">
        <v>1802</v>
      </c>
      <c r="Y1037">
        <v>0</v>
      </c>
      <c r="AG1037">
        <v>1</v>
      </c>
      <c r="AH1037" t="s">
        <v>1801</v>
      </c>
      <c r="AJ1037" t="s">
        <v>1802</v>
      </c>
      <c r="AK1037" t="str">
        <f>("Scope of emergency order is restricted")</f>
        <v>Scope of emergency order is restricted</v>
      </c>
      <c r="AL1037" t="s">
        <v>1803</v>
      </c>
      <c r="AN1037" t="s">
        <v>1804</v>
      </c>
      <c r="AO1037">
        <v>1</v>
      </c>
      <c r="AP1037" t="s">
        <v>1801</v>
      </c>
      <c r="AR1037" t="s">
        <v>1802</v>
      </c>
      <c r="AS1037" t="str">
        <f>("Scope of emergency order is restricted")</f>
        <v>Scope of emergency order is restricted</v>
      </c>
      <c r="AT1037" t="s">
        <v>1805</v>
      </c>
      <c r="AV1037" t="s">
        <v>1806</v>
      </c>
    </row>
    <row r="1038" spans="1:48" x14ac:dyDescent="0.35">
      <c r="A1038" t="s">
        <v>1764</v>
      </c>
      <c r="B1038" t="s">
        <v>1765</v>
      </c>
      <c r="C1038" s="1">
        <v>44630</v>
      </c>
      <c r="D1038" s="1">
        <v>44701</v>
      </c>
      <c r="E1038">
        <v>1</v>
      </c>
      <c r="I1038" t="str">
        <f>("SB 5100")</f>
        <v>SB 5100</v>
      </c>
      <c r="M1038" s="1">
        <v>44203</v>
      </c>
      <c r="Q1038" t="str">
        <f>("Failed")</f>
        <v>Failed</v>
      </c>
      <c r="U1038" s="1">
        <v>44571</v>
      </c>
      <c r="Y1038">
        <v>0</v>
      </c>
      <c r="AG1038">
        <v>1</v>
      </c>
      <c r="AK1038" t="str">
        <f>("Scope of emergency order is restricted")</f>
        <v>Scope of emergency order is restricted</v>
      </c>
      <c r="AO1038">
        <v>0</v>
      </c>
    </row>
    <row r="1039" spans="1:48" x14ac:dyDescent="0.35">
      <c r="A1039" t="s">
        <v>1764</v>
      </c>
      <c r="B1039" t="s">
        <v>1785</v>
      </c>
      <c r="C1039" s="1">
        <v>44630</v>
      </c>
      <c r="D1039" s="1">
        <v>44701</v>
      </c>
      <c r="E1039">
        <v>1</v>
      </c>
      <c r="I1039" t="str">
        <f>("SB 5420")</f>
        <v>SB 5420</v>
      </c>
      <c r="M1039" s="1">
        <v>44230</v>
      </c>
      <c r="Q1039" t="str">
        <f>("Failed")</f>
        <v>Failed</v>
      </c>
      <c r="U1039" s="1">
        <v>44571</v>
      </c>
      <c r="Y1039">
        <v>0</v>
      </c>
      <c r="AG1039">
        <v>1</v>
      </c>
      <c r="AK1039" t="str">
        <f>("Scope of emergency order is restricted")</f>
        <v>Scope of emergency order is restricted</v>
      </c>
      <c r="AO1039">
        <v>0</v>
      </c>
    </row>
    <row r="1040" spans="1:48" x14ac:dyDescent="0.35">
      <c r="A1040" t="s">
        <v>1764</v>
      </c>
      <c r="B1040" t="s">
        <v>1786</v>
      </c>
      <c r="C1040" s="1">
        <v>44630</v>
      </c>
      <c r="D1040" s="1">
        <v>44701</v>
      </c>
      <c r="E1040">
        <v>1</v>
      </c>
      <c r="I1040" t="str">
        <f>("SB 5473")</f>
        <v>SB 5473</v>
      </c>
      <c r="M1040" s="1">
        <v>44265</v>
      </c>
      <c r="Q1040" t="str">
        <f>("Failed")</f>
        <v>Failed</v>
      </c>
      <c r="U1040" s="1">
        <v>44571</v>
      </c>
      <c r="Y1040">
        <v>1</v>
      </c>
      <c r="AC1040" t="str">
        <f>("Scope of emergency order is restricted")</f>
        <v>Scope of emergency order is restricted</v>
      </c>
      <c r="AG1040">
        <v>0</v>
      </c>
      <c r="AO1040">
        <v>0</v>
      </c>
    </row>
    <row r="1041" spans="1:48" x14ac:dyDescent="0.35">
      <c r="A1041" t="s">
        <v>1807</v>
      </c>
      <c r="B1041" t="s">
        <v>1808</v>
      </c>
      <c r="C1041" s="1">
        <v>44237</v>
      </c>
      <c r="D1041" s="1">
        <v>44245</v>
      </c>
      <c r="E1041">
        <v>1</v>
      </c>
      <c r="F1041" t="s">
        <v>1809</v>
      </c>
      <c r="H1041" t="s">
        <v>1810</v>
      </c>
      <c r="I1041" t="str">
        <f>("HB 2003")</f>
        <v>HB 2003</v>
      </c>
      <c r="J1041" t="s">
        <v>1809</v>
      </c>
      <c r="L1041" t="s">
        <v>1810</v>
      </c>
      <c r="M1041" s="1">
        <v>44237</v>
      </c>
      <c r="N1041" t="s">
        <v>1809</v>
      </c>
      <c r="P1041" t="s">
        <v>1810</v>
      </c>
      <c r="Q1041" t="str">
        <f>("Introduced")</f>
        <v>Introduced</v>
      </c>
      <c r="R1041" t="s">
        <v>1809</v>
      </c>
      <c r="T1041" t="s">
        <v>1810</v>
      </c>
      <c r="U1041" s="1">
        <v>44286</v>
      </c>
      <c r="V1041" t="s">
        <v>1809</v>
      </c>
      <c r="X1041" t="s">
        <v>1810</v>
      </c>
      <c r="Y1041">
        <v>1</v>
      </c>
      <c r="Z1041" t="s">
        <v>1809</v>
      </c>
      <c r="AB1041" t="s">
        <v>1810</v>
      </c>
      <c r="AC1041" t="str">
        <f>("Issuance of emergency order is restricted, Termination by legislature")</f>
        <v>Issuance of emergency order is restricted, Termination by legislature</v>
      </c>
      <c r="AD1041" t="s">
        <v>1809</v>
      </c>
      <c r="AF1041" t="s">
        <v>1810</v>
      </c>
      <c r="AG1041">
        <v>0</v>
      </c>
      <c r="AO1041">
        <v>0</v>
      </c>
    </row>
    <row r="1042" spans="1:48" x14ac:dyDescent="0.35">
      <c r="A1042" t="s">
        <v>1807</v>
      </c>
      <c r="B1042" t="s">
        <v>1811</v>
      </c>
      <c r="C1042" s="1">
        <v>44237</v>
      </c>
      <c r="D1042" s="1">
        <v>44295</v>
      </c>
      <c r="E1042">
        <v>1</v>
      </c>
      <c r="F1042" t="s">
        <v>1812</v>
      </c>
      <c r="H1042" t="s">
        <v>1813</v>
      </c>
      <c r="I1042" t="str">
        <f>("HB 2015")</f>
        <v>HB 2015</v>
      </c>
      <c r="J1042" t="s">
        <v>1812</v>
      </c>
      <c r="L1042" t="s">
        <v>1813</v>
      </c>
      <c r="M1042" s="1">
        <v>44237</v>
      </c>
      <c r="N1042" t="s">
        <v>1812</v>
      </c>
      <c r="P1042" t="s">
        <v>1813</v>
      </c>
      <c r="Q1042" t="str">
        <f>("Introduced")</f>
        <v>Introduced</v>
      </c>
      <c r="R1042" t="s">
        <v>1812</v>
      </c>
      <c r="T1042" t="s">
        <v>1813</v>
      </c>
      <c r="U1042" s="1">
        <v>44296</v>
      </c>
      <c r="V1042" t="s">
        <v>1812</v>
      </c>
      <c r="X1042" t="s">
        <v>1813</v>
      </c>
      <c r="Y1042">
        <v>0</v>
      </c>
      <c r="AG1042">
        <v>0</v>
      </c>
      <c r="AO1042">
        <v>1</v>
      </c>
      <c r="AP1042" t="s">
        <v>1812</v>
      </c>
      <c r="AR1042" t="s">
        <v>1813</v>
      </c>
      <c r="AS1042" t="str">
        <f>("Issuance of emergency order is restricted")</f>
        <v>Issuance of emergency order is restricted</v>
      </c>
      <c r="AT1042" t="s">
        <v>1812</v>
      </c>
      <c r="AV1042" t="s">
        <v>1813</v>
      </c>
    </row>
    <row r="1043" spans="1:48" x14ac:dyDescent="0.35">
      <c r="A1043" t="s">
        <v>1807</v>
      </c>
      <c r="B1043" t="s">
        <v>1814</v>
      </c>
      <c r="C1043" s="1">
        <v>44245</v>
      </c>
      <c r="D1043" s="1">
        <v>44295</v>
      </c>
      <c r="E1043">
        <v>1</v>
      </c>
      <c r="F1043" t="s">
        <v>1815</v>
      </c>
      <c r="H1043" t="s">
        <v>1816</v>
      </c>
      <c r="I1043" t="str">
        <f>("SB 355")</f>
        <v>SB 355</v>
      </c>
      <c r="J1043" t="s">
        <v>1815</v>
      </c>
      <c r="L1043" t="s">
        <v>1816</v>
      </c>
      <c r="M1043" s="1">
        <v>44245</v>
      </c>
      <c r="N1043" t="s">
        <v>1815</v>
      </c>
      <c r="P1043" t="s">
        <v>1816</v>
      </c>
      <c r="Q1043" t="str">
        <f>("Introduced")</f>
        <v>Introduced</v>
      </c>
      <c r="R1043" t="s">
        <v>1815</v>
      </c>
      <c r="T1043" t="s">
        <v>1816</v>
      </c>
      <c r="U1043" s="1">
        <v>44245</v>
      </c>
      <c r="V1043" t="s">
        <v>1815</v>
      </c>
      <c r="X1043" t="s">
        <v>1816</v>
      </c>
      <c r="Y1043">
        <v>1</v>
      </c>
      <c r="Z1043" t="s">
        <v>1815</v>
      </c>
      <c r="AB1043" t="s">
        <v>1816</v>
      </c>
      <c r="AC1043" t="str">
        <f>("Duration of emergency order is limited, Termination by legislature")</f>
        <v>Duration of emergency order is limited, Termination by legislature</v>
      </c>
      <c r="AD1043" t="s">
        <v>1815</v>
      </c>
      <c r="AF1043" t="s">
        <v>1816</v>
      </c>
      <c r="AG1043">
        <v>0</v>
      </c>
      <c r="AO1043">
        <v>0</v>
      </c>
    </row>
    <row r="1044" spans="1:48" x14ac:dyDescent="0.35">
      <c r="A1044" t="s">
        <v>1807</v>
      </c>
      <c r="B1044" t="s">
        <v>1808</v>
      </c>
      <c r="C1044" s="1">
        <v>44246</v>
      </c>
      <c r="D1044" s="1">
        <v>44285</v>
      </c>
      <c r="E1044">
        <v>1</v>
      </c>
      <c r="F1044" t="s">
        <v>1809</v>
      </c>
      <c r="H1044" t="s">
        <v>1810</v>
      </c>
      <c r="I1044" t="str">
        <f>("HB 2003")</f>
        <v>HB 2003</v>
      </c>
      <c r="J1044" t="s">
        <v>1809</v>
      </c>
      <c r="L1044" t="s">
        <v>1810</v>
      </c>
      <c r="M1044" s="1">
        <v>44237</v>
      </c>
      <c r="N1044" t="s">
        <v>1809</v>
      </c>
      <c r="P1044" t="s">
        <v>1810</v>
      </c>
      <c r="Q1044" t="str">
        <f>("Passed First Chamber")</f>
        <v>Passed First Chamber</v>
      </c>
      <c r="R1044" t="s">
        <v>1809</v>
      </c>
      <c r="T1044" t="s">
        <v>1810</v>
      </c>
      <c r="U1044" s="1">
        <v>44286</v>
      </c>
      <c r="V1044" t="s">
        <v>1809</v>
      </c>
      <c r="X1044" t="s">
        <v>1810</v>
      </c>
      <c r="Y1044">
        <v>1</v>
      </c>
      <c r="Z1044" t="s">
        <v>1809</v>
      </c>
      <c r="AB1044" t="s">
        <v>1810</v>
      </c>
      <c r="AC1044" t="str">
        <f>("Issuance of emergency order is restricted, Termination by legislature")</f>
        <v>Issuance of emergency order is restricted, Termination by legislature</v>
      </c>
      <c r="AD1044" t="s">
        <v>1809</v>
      </c>
      <c r="AF1044" t="s">
        <v>1810</v>
      </c>
      <c r="AG1044">
        <v>0</v>
      </c>
      <c r="AO1044">
        <v>0</v>
      </c>
    </row>
    <row r="1045" spans="1:48" x14ac:dyDescent="0.35">
      <c r="A1045" t="s">
        <v>1807</v>
      </c>
      <c r="B1045" t="s">
        <v>1817</v>
      </c>
      <c r="C1045" s="1">
        <v>44260</v>
      </c>
      <c r="D1045" s="1">
        <v>44295</v>
      </c>
      <c r="E1045">
        <v>1</v>
      </c>
      <c r="F1045" t="s">
        <v>1818</v>
      </c>
      <c r="H1045" t="s">
        <v>1819</v>
      </c>
      <c r="I1045" t="str">
        <f>("SB 568")</f>
        <v>SB 568</v>
      </c>
      <c r="J1045" t="s">
        <v>1818</v>
      </c>
      <c r="L1045" t="s">
        <v>1819</v>
      </c>
      <c r="M1045" s="1">
        <v>44260</v>
      </c>
      <c r="N1045" t="s">
        <v>1818</v>
      </c>
      <c r="P1045" t="s">
        <v>1819</v>
      </c>
      <c r="Q1045" t="str">
        <f>("Introduced")</f>
        <v>Introduced</v>
      </c>
      <c r="R1045" t="s">
        <v>1818</v>
      </c>
      <c r="T1045" t="s">
        <v>1819</v>
      </c>
      <c r="U1045" s="1">
        <v>44260</v>
      </c>
      <c r="V1045" t="s">
        <v>1818</v>
      </c>
      <c r="X1045" t="s">
        <v>1819</v>
      </c>
      <c r="Y1045">
        <v>1</v>
      </c>
      <c r="Z1045" t="s">
        <v>1818</v>
      </c>
      <c r="AB1045" t="s">
        <v>1819</v>
      </c>
      <c r="AC1045" t="str">
        <f>("Duration of emergency order is limited")</f>
        <v>Duration of emergency order is limited</v>
      </c>
      <c r="AD1045" t="s">
        <v>1818</v>
      </c>
      <c r="AF1045" t="s">
        <v>1819</v>
      </c>
      <c r="AG1045">
        <v>0</v>
      </c>
      <c r="AO1045">
        <v>0</v>
      </c>
    </row>
    <row r="1046" spans="1:48" x14ac:dyDescent="0.35">
      <c r="A1046" t="s">
        <v>1807</v>
      </c>
      <c r="B1046" t="s">
        <v>1820</v>
      </c>
      <c r="C1046" s="1">
        <v>44264</v>
      </c>
      <c r="D1046" s="1">
        <v>44631</v>
      </c>
      <c r="E1046">
        <v>1</v>
      </c>
      <c r="I1046" t="str">
        <f>("HB 3023")</f>
        <v>HB 3023</v>
      </c>
      <c r="M1046" s="1">
        <v>44264</v>
      </c>
      <c r="O1046" t="s">
        <v>1821</v>
      </c>
      <c r="Q1046" t="str">
        <f>("Introduced")</f>
        <v>Introduced</v>
      </c>
      <c r="U1046" s="1">
        <v>44573</v>
      </c>
      <c r="Y1046">
        <v>1</v>
      </c>
      <c r="AC1046" t="str">
        <f>("Scope of emergency order is restricted")</f>
        <v>Scope of emergency order is restricted</v>
      </c>
      <c r="AG1046">
        <v>1</v>
      </c>
      <c r="AK1046" t="str">
        <f>("Scope of emergency order is restricted")</f>
        <v>Scope of emergency order is restricted</v>
      </c>
      <c r="AO1046">
        <v>1</v>
      </c>
      <c r="AS1046" t="str">
        <f>("Scope of emergency order is restricted")</f>
        <v>Scope of emergency order is restricted</v>
      </c>
    </row>
    <row r="1047" spans="1:48" x14ac:dyDescent="0.35">
      <c r="A1047" t="s">
        <v>1807</v>
      </c>
      <c r="B1047" t="s">
        <v>1808</v>
      </c>
      <c r="C1047" s="1">
        <v>44286</v>
      </c>
      <c r="D1047" s="1">
        <v>44701</v>
      </c>
      <c r="E1047">
        <v>1</v>
      </c>
      <c r="F1047" t="s">
        <v>1809</v>
      </c>
      <c r="H1047" t="s">
        <v>1810</v>
      </c>
      <c r="I1047" t="str">
        <f>("HB 2003")</f>
        <v>HB 2003</v>
      </c>
      <c r="J1047" t="s">
        <v>1809</v>
      </c>
      <c r="L1047" t="s">
        <v>1810</v>
      </c>
      <c r="M1047" s="1">
        <v>44237</v>
      </c>
      <c r="N1047" t="s">
        <v>1809</v>
      </c>
      <c r="P1047" t="s">
        <v>1810</v>
      </c>
      <c r="Q1047" t="str">
        <f>("Passed Second Chamber")</f>
        <v>Passed Second Chamber</v>
      </c>
      <c r="R1047" t="s">
        <v>1809</v>
      </c>
      <c r="T1047" t="s">
        <v>1810</v>
      </c>
      <c r="U1047" s="1">
        <v>44286</v>
      </c>
      <c r="V1047" t="s">
        <v>1809</v>
      </c>
      <c r="X1047" t="s">
        <v>1810</v>
      </c>
      <c r="Y1047">
        <v>1</v>
      </c>
      <c r="Z1047" t="s">
        <v>1809</v>
      </c>
      <c r="AB1047" t="s">
        <v>1810</v>
      </c>
      <c r="AC1047" t="str">
        <f>("Issuance of emergency order is restricted, Scope of emergency order is restricted, Termination by legislature")</f>
        <v>Issuance of emergency order is restricted, Scope of emergency order is restricted, Termination by legislature</v>
      </c>
      <c r="AD1047" t="s">
        <v>1822</v>
      </c>
      <c r="AF1047" t="s">
        <v>1682</v>
      </c>
      <c r="AG1047">
        <v>0</v>
      </c>
      <c r="AO1047">
        <v>0</v>
      </c>
    </row>
    <row r="1048" spans="1:48" x14ac:dyDescent="0.35">
      <c r="A1048" t="s">
        <v>1807</v>
      </c>
      <c r="B1048" t="s">
        <v>1811</v>
      </c>
      <c r="C1048" s="1">
        <v>44296</v>
      </c>
      <c r="D1048" s="1">
        <v>44701</v>
      </c>
      <c r="E1048">
        <v>1</v>
      </c>
      <c r="F1048" t="s">
        <v>1812</v>
      </c>
      <c r="H1048" t="s">
        <v>1813</v>
      </c>
      <c r="I1048" t="str">
        <f>("HB 2015")</f>
        <v>HB 2015</v>
      </c>
      <c r="J1048" t="s">
        <v>1812</v>
      </c>
      <c r="L1048" t="s">
        <v>1813</v>
      </c>
      <c r="M1048" s="1">
        <v>44237</v>
      </c>
      <c r="N1048" t="s">
        <v>1812</v>
      </c>
      <c r="P1048" t="s">
        <v>1813</v>
      </c>
      <c r="Q1048" t="str">
        <f>("Failed")</f>
        <v>Failed</v>
      </c>
      <c r="R1048" t="s">
        <v>1812</v>
      </c>
      <c r="T1048" t="s">
        <v>1813</v>
      </c>
      <c r="U1048" s="1">
        <v>44296</v>
      </c>
      <c r="V1048" t="s">
        <v>1812</v>
      </c>
      <c r="X1048" t="s">
        <v>1813</v>
      </c>
      <c r="Y1048">
        <v>0</v>
      </c>
      <c r="AG1048">
        <v>0</v>
      </c>
      <c r="AO1048">
        <v>1</v>
      </c>
      <c r="AP1048" t="s">
        <v>1812</v>
      </c>
      <c r="AR1048" t="s">
        <v>1813</v>
      </c>
      <c r="AS1048" t="str">
        <f>("Issuance of emergency order is restricted")</f>
        <v>Issuance of emergency order is restricted</v>
      </c>
      <c r="AT1048" t="s">
        <v>1812</v>
      </c>
      <c r="AV1048" t="s">
        <v>1813</v>
      </c>
    </row>
    <row r="1049" spans="1:48" x14ac:dyDescent="0.35">
      <c r="A1049" t="s">
        <v>1807</v>
      </c>
      <c r="B1049" t="s">
        <v>1814</v>
      </c>
      <c r="C1049" s="1">
        <v>44296</v>
      </c>
      <c r="D1049" s="1">
        <v>44701</v>
      </c>
      <c r="E1049">
        <v>1</v>
      </c>
      <c r="F1049" t="s">
        <v>1815</v>
      </c>
      <c r="H1049" t="s">
        <v>1816</v>
      </c>
      <c r="I1049" t="str">
        <f>("SB 355")</f>
        <v>SB 355</v>
      </c>
      <c r="J1049" t="s">
        <v>1815</v>
      </c>
      <c r="L1049" t="s">
        <v>1816</v>
      </c>
      <c r="M1049" s="1">
        <v>44245</v>
      </c>
      <c r="N1049" t="s">
        <v>1815</v>
      </c>
      <c r="P1049" t="s">
        <v>1816</v>
      </c>
      <c r="Q1049" t="str">
        <f>("Failed")</f>
        <v>Failed</v>
      </c>
      <c r="R1049" t="s">
        <v>1815</v>
      </c>
      <c r="T1049" t="s">
        <v>1816</v>
      </c>
      <c r="U1049" s="1">
        <v>44245</v>
      </c>
      <c r="V1049" t="s">
        <v>1815</v>
      </c>
      <c r="X1049" t="s">
        <v>1816</v>
      </c>
      <c r="Y1049">
        <v>1</v>
      </c>
      <c r="Z1049" t="s">
        <v>1815</v>
      </c>
      <c r="AB1049" t="s">
        <v>1816</v>
      </c>
      <c r="AC1049" t="str">
        <f>("Duration of emergency order is limited, Termination by legislature")</f>
        <v>Duration of emergency order is limited, Termination by legislature</v>
      </c>
      <c r="AD1049" t="s">
        <v>1815</v>
      </c>
      <c r="AF1049" t="s">
        <v>1816</v>
      </c>
      <c r="AG1049">
        <v>0</v>
      </c>
      <c r="AO1049">
        <v>0</v>
      </c>
    </row>
    <row r="1050" spans="1:48" x14ac:dyDescent="0.35">
      <c r="A1050" t="s">
        <v>1807</v>
      </c>
      <c r="B1050" t="s">
        <v>1817</v>
      </c>
      <c r="C1050" s="1">
        <v>44296</v>
      </c>
      <c r="D1050" s="1">
        <v>44701</v>
      </c>
      <c r="E1050">
        <v>1</v>
      </c>
      <c r="F1050" t="s">
        <v>1818</v>
      </c>
      <c r="H1050" t="s">
        <v>1819</v>
      </c>
      <c r="I1050" t="str">
        <f>("SB 568")</f>
        <v>SB 568</v>
      </c>
      <c r="J1050" t="s">
        <v>1818</v>
      </c>
      <c r="L1050" t="s">
        <v>1819</v>
      </c>
      <c r="M1050" s="1">
        <v>44260</v>
      </c>
      <c r="N1050" t="s">
        <v>1818</v>
      </c>
      <c r="P1050" t="s">
        <v>1819</v>
      </c>
      <c r="Q1050" t="str">
        <f>("Failed")</f>
        <v>Failed</v>
      </c>
      <c r="R1050" t="s">
        <v>1818</v>
      </c>
      <c r="T1050" t="s">
        <v>1819</v>
      </c>
      <c r="U1050" s="1">
        <v>44260</v>
      </c>
      <c r="V1050" t="s">
        <v>1818</v>
      </c>
      <c r="X1050" t="s">
        <v>1819</v>
      </c>
      <c r="Y1050">
        <v>1</v>
      </c>
      <c r="Z1050" t="s">
        <v>1818</v>
      </c>
      <c r="AB1050" t="s">
        <v>1819</v>
      </c>
      <c r="AC1050" t="str">
        <f>("Duration of emergency order is limited")</f>
        <v>Duration of emergency order is limited</v>
      </c>
      <c r="AD1050" t="s">
        <v>1818</v>
      </c>
      <c r="AF1050" t="s">
        <v>1819</v>
      </c>
      <c r="AG1050">
        <v>0</v>
      </c>
      <c r="AO1050">
        <v>0</v>
      </c>
    </row>
    <row r="1051" spans="1:48" x14ac:dyDescent="0.35">
      <c r="A1051" t="s">
        <v>1807</v>
      </c>
      <c r="B1051" t="s">
        <v>1823</v>
      </c>
      <c r="C1051" s="1">
        <v>44480</v>
      </c>
      <c r="D1051" s="1">
        <v>44701</v>
      </c>
      <c r="E1051">
        <v>1</v>
      </c>
      <c r="F1051" t="s">
        <v>1824</v>
      </c>
      <c r="H1051" t="s">
        <v>1825</v>
      </c>
      <c r="I1051" t="str">
        <f>("HB 331")</f>
        <v>HB 331</v>
      </c>
      <c r="J1051" t="s">
        <v>1824</v>
      </c>
      <c r="L1051" t="s">
        <v>1825</v>
      </c>
      <c r="M1051" s="1">
        <v>44480</v>
      </c>
      <c r="N1051" t="s">
        <v>1824</v>
      </c>
      <c r="P1051" t="s">
        <v>1825</v>
      </c>
      <c r="Q1051" t="str">
        <f t="shared" ref="Q1051:Q1057" si="77">("Introduced")</f>
        <v>Introduced</v>
      </c>
      <c r="R1051" t="s">
        <v>1824</v>
      </c>
      <c r="T1051" t="s">
        <v>1825</v>
      </c>
      <c r="U1051" s="1">
        <v>44480</v>
      </c>
      <c r="V1051" t="s">
        <v>1824</v>
      </c>
      <c r="X1051" t="s">
        <v>1825</v>
      </c>
      <c r="Y1051">
        <v>0</v>
      </c>
      <c r="AG1051">
        <v>0</v>
      </c>
      <c r="AO1051">
        <v>1</v>
      </c>
      <c r="AP1051" t="s">
        <v>1824</v>
      </c>
      <c r="AR1051" t="s">
        <v>1825</v>
      </c>
      <c r="AS1051" t="str">
        <f>("Issuance of emergency order is restricted")</f>
        <v>Issuance of emergency order is restricted</v>
      </c>
      <c r="AT1051" t="s">
        <v>1826</v>
      </c>
      <c r="AV1051" t="s">
        <v>1827</v>
      </c>
    </row>
    <row r="1052" spans="1:48" x14ac:dyDescent="0.35">
      <c r="A1052" t="s">
        <v>1807</v>
      </c>
      <c r="B1052" t="s">
        <v>1828</v>
      </c>
      <c r="C1052" s="1">
        <v>44573</v>
      </c>
      <c r="D1052" s="1">
        <v>44631</v>
      </c>
      <c r="E1052">
        <v>1</v>
      </c>
      <c r="F1052" t="s">
        <v>1818</v>
      </c>
      <c r="H1052" t="s">
        <v>1829</v>
      </c>
      <c r="I1052" t="str">
        <f>("SB 210")</f>
        <v>SB 210</v>
      </c>
      <c r="J1052" t="s">
        <v>1818</v>
      </c>
      <c r="L1052" t="s">
        <v>1829</v>
      </c>
      <c r="M1052" s="1">
        <v>44573</v>
      </c>
      <c r="N1052" t="s">
        <v>1818</v>
      </c>
      <c r="P1052" t="s">
        <v>1829</v>
      </c>
      <c r="Q1052" t="str">
        <f t="shared" si="77"/>
        <v>Introduced</v>
      </c>
      <c r="R1052" t="s">
        <v>1818</v>
      </c>
      <c r="T1052" t="s">
        <v>1829</v>
      </c>
      <c r="U1052" s="1">
        <v>44573</v>
      </c>
      <c r="V1052" t="s">
        <v>1818</v>
      </c>
      <c r="X1052" t="s">
        <v>1829</v>
      </c>
      <c r="Y1052">
        <v>1</v>
      </c>
      <c r="Z1052" t="s">
        <v>1818</v>
      </c>
      <c r="AB1052" t="s">
        <v>1829</v>
      </c>
      <c r="AC1052" t="str">
        <f>("Duration of emergency order is limited")</f>
        <v>Duration of emergency order is limited</v>
      </c>
      <c r="AD1052" t="s">
        <v>1818</v>
      </c>
      <c r="AF1052" t="s">
        <v>1829</v>
      </c>
      <c r="AG1052">
        <v>0</v>
      </c>
      <c r="AO1052">
        <v>0</v>
      </c>
    </row>
    <row r="1053" spans="1:48" x14ac:dyDescent="0.35">
      <c r="A1053" t="s">
        <v>1807</v>
      </c>
      <c r="B1053" t="s">
        <v>1830</v>
      </c>
      <c r="C1053" s="1">
        <v>44573</v>
      </c>
      <c r="D1053" s="1">
        <v>44631</v>
      </c>
      <c r="E1053">
        <v>1</v>
      </c>
      <c r="F1053" t="s">
        <v>1831</v>
      </c>
      <c r="H1053" t="s">
        <v>1832</v>
      </c>
      <c r="I1053" t="str">
        <f>("HB 3028")</f>
        <v>HB 3028</v>
      </c>
      <c r="J1053" t="s">
        <v>1831</v>
      </c>
      <c r="L1053" t="s">
        <v>1832</v>
      </c>
      <c r="M1053" s="1">
        <v>44573</v>
      </c>
      <c r="N1053" t="s">
        <v>1831</v>
      </c>
      <c r="P1053" t="s">
        <v>1832</v>
      </c>
      <c r="Q1053" t="str">
        <f t="shared" si="77"/>
        <v>Introduced</v>
      </c>
      <c r="R1053" t="s">
        <v>1831</v>
      </c>
      <c r="T1053" t="s">
        <v>1832</v>
      </c>
      <c r="U1053" s="1">
        <v>44573</v>
      </c>
      <c r="V1053" t="s">
        <v>1831</v>
      </c>
      <c r="X1053" t="s">
        <v>1832</v>
      </c>
      <c r="Y1053">
        <v>1</v>
      </c>
      <c r="Z1053" t="s">
        <v>1831</v>
      </c>
      <c r="AB1053" t="s">
        <v>1832</v>
      </c>
      <c r="AC1053" t="str">
        <f>("Scope of emergency order is restricted")</f>
        <v>Scope of emergency order is restricted</v>
      </c>
      <c r="AD1053" t="s">
        <v>1831</v>
      </c>
      <c r="AF1053" t="s">
        <v>1832</v>
      </c>
      <c r="AG1053">
        <v>0</v>
      </c>
      <c r="AO1053">
        <v>0</v>
      </c>
    </row>
    <row r="1054" spans="1:48" x14ac:dyDescent="0.35">
      <c r="A1054" t="s">
        <v>1807</v>
      </c>
      <c r="B1054" t="s">
        <v>1833</v>
      </c>
      <c r="C1054" s="1">
        <v>44574</v>
      </c>
      <c r="D1054" s="1">
        <v>44620</v>
      </c>
      <c r="E1054">
        <v>1</v>
      </c>
      <c r="I1054" t="str">
        <f>("HB 4071")</f>
        <v>HB 4071</v>
      </c>
      <c r="M1054" s="1">
        <v>44574</v>
      </c>
      <c r="Q1054" t="str">
        <f t="shared" si="77"/>
        <v>Introduced</v>
      </c>
      <c r="U1054" s="1">
        <v>44620</v>
      </c>
      <c r="Y1054">
        <v>0</v>
      </c>
      <c r="AG1054">
        <v>0</v>
      </c>
      <c r="AO1054">
        <v>1</v>
      </c>
      <c r="AS1054" t="str">
        <f>("Scope of emergency order is restricted")</f>
        <v>Scope of emergency order is restricted</v>
      </c>
    </row>
    <row r="1055" spans="1:48" x14ac:dyDescent="0.35">
      <c r="A1055" t="s">
        <v>1807</v>
      </c>
      <c r="B1055" t="s">
        <v>1834</v>
      </c>
      <c r="C1055" s="1">
        <v>44585</v>
      </c>
      <c r="D1055" s="1">
        <v>44631</v>
      </c>
      <c r="E1055">
        <v>1</v>
      </c>
      <c r="F1055" t="s">
        <v>1809</v>
      </c>
      <c r="H1055" t="s">
        <v>1835</v>
      </c>
      <c r="I1055" t="str">
        <f>("HB 4346")</f>
        <v>HB 4346</v>
      </c>
      <c r="J1055" t="s">
        <v>1809</v>
      </c>
      <c r="L1055" t="s">
        <v>1835</v>
      </c>
      <c r="M1055" s="1">
        <v>44585</v>
      </c>
      <c r="N1055" t="s">
        <v>1809</v>
      </c>
      <c r="P1055" t="s">
        <v>1835</v>
      </c>
      <c r="Q1055" t="str">
        <f t="shared" si="77"/>
        <v>Introduced</v>
      </c>
      <c r="R1055" t="s">
        <v>1809</v>
      </c>
      <c r="T1055" t="s">
        <v>1835</v>
      </c>
      <c r="U1055" s="1">
        <v>44585</v>
      </c>
      <c r="V1055" t="s">
        <v>1809</v>
      </c>
      <c r="X1055" t="s">
        <v>1835</v>
      </c>
      <c r="Y1055">
        <v>1</v>
      </c>
      <c r="Z1055" t="s">
        <v>1809</v>
      </c>
      <c r="AB1055" t="s">
        <v>1835</v>
      </c>
      <c r="AC1055" t="str">
        <f>("Scope of emergency order is restricted")</f>
        <v>Scope of emergency order is restricted</v>
      </c>
      <c r="AD1055" t="s">
        <v>1809</v>
      </c>
      <c r="AF1055" t="s">
        <v>1835</v>
      </c>
      <c r="AG1055">
        <v>0</v>
      </c>
      <c r="AO1055">
        <v>0</v>
      </c>
    </row>
    <row r="1056" spans="1:48" x14ac:dyDescent="0.35">
      <c r="A1056" t="s">
        <v>1807</v>
      </c>
      <c r="B1056" t="s">
        <v>1836</v>
      </c>
      <c r="C1056" s="1">
        <v>44585</v>
      </c>
      <c r="D1056" s="1">
        <v>44620</v>
      </c>
      <c r="E1056">
        <v>1</v>
      </c>
      <c r="I1056" t="str">
        <f>("HB 4012")</f>
        <v>HB 4012</v>
      </c>
      <c r="M1056" s="1">
        <v>44585</v>
      </c>
      <c r="Q1056" t="str">
        <f t="shared" si="77"/>
        <v>Introduced</v>
      </c>
      <c r="U1056" s="1">
        <v>44610</v>
      </c>
      <c r="Y1056">
        <v>1</v>
      </c>
      <c r="AC1056" t="str">
        <f>("Scope of emergency order is restricted")</f>
        <v>Scope of emergency order is restricted</v>
      </c>
      <c r="AG1056">
        <v>1</v>
      </c>
      <c r="AK1056" t="str">
        <f>("Scope of emergency order is restricted")</f>
        <v>Scope of emergency order is restricted</v>
      </c>
      <c r="AO1056">
        <v>1</v>
      </c>
      <c r="AS1056" t="str">
        <f>("Scope of emergency order is restricted")</f>
        <v>Scope of emergency order is restricted</v>
      </c>
    </row>
    <row r="1057" spans="1:45" x14ac:dyDescent="0.35">
      <c r="A1057" t="s">
        <v>1807</v>
      </c>
      <c r="B1057" t="s">
        <v>1837</v>
      </c>
      <c r="C1057" s="1">
        <v>44602</v>
      </c>
      <c r="D1057" s="1">
        <v>44631</v>
      </c>
      <c r="E1057">
        <v>1</v>
      </c>
      <c r="F1057" t="s">
        <v>1838</v>
      </c>
      <c r="H1057" t="s">
        <v>1839</v>
      </c>
      <c r="I1057" t="str">
        <f>("HB 4620")</f>
        <v>HB 4620</v>
      </c>
      <c r="J1057" t="s">
        <v>1838</v>
      </c>
      <c r="L1057" t="s">
        <v>1839</v>
      </c>
      <c r="M1057" s="1">
        <v>44602</v>
      </c>
      <c r="N1057" t="s">
        <v>1838</v>
      </c>
      <c r="P1057" t="s">
        <v>1839</v>
      </c>
      <c r="Q1057" t="str">
        <f t="shared" si="77"/>
        <v>Introduced</v>
      </c>
      <c r="R1057" t="s">
        <v>1838</v>
      </c>
      <c r="T1057" t="s">
        <v>1839</v>
      </c>
      <c r="U1057" s="1">
        <v>44602</v>
      </c>
      <c r="V1057" t="s">
        <v>1838</v>
      </c>
      <c r="X1057" t="s">
        <v>1839</v>
      </c>
      <c r="Y1057">
        <v>0</v>
      </c>
      <c r="AG1057">
        <v>1</v>
      </c>
      <c r="AH1057" t="s">
        <v>1838</v>
      </c>
      <c r="AJ1057" t="s">
        <v>1839</v>
      </c>
      <c r="AK1057" t="str">
        <f>("Scope of emergency order is restricted")</f>
        <v>Scope of emergency order is restricted</v>
      </c>
      <c r="AL1057" t="s">
        <v>1838</v>
      </c>
      <c r="AN1057" t="s">
        <v>1839</v>
      </c>
      <c r="AO1057">
        <v>0</v>
      </c>
    </row>
    <row r="1058" spans="1:45" x14ac:dyDescent="0.35">
      <c r="A1058" t="s">
        <v>1807</v>
      </c>
      <c r="B1058" t="s">
        <v>1836</v>
      </c>
      <c r="C1058" s="1">
        <v>44621</v>
      </c>
      <c r="D1058" s="1">
        <v>44631</v>
      </c>
      <c r="E1058">
        <v>1</v>
      </c>
      <c r="I1058" t="str">
        <f>("HB 4012")</f>
        <v>HB 4012</v>
      </c>
      <c r="M1058" s="1">
        <v>44585</v>
      </c>
      <c r="Q1058" t="str">
        <f>("Passed First Chamber")</f>
        <v>Passed First Chamber</v>
      </c>
      <c r="U1058" s="1">
        <v>44631</v>
      </c>
      <c r="Y1058">
        <v>1</v>
      </c>
      <c r="AC1058" t="str">
        <f>("Scope of emergency order is restricted")</f>
        <v>Scope of emergency order is restricted</v>
      </c>
      <c r="AG1058">
        <v>1</v>
      </c>
      <c r="AK1058" t="str">
        <f>("Scope of emergency order is restricted")</f>
        <v>Scope of emergency order is restricted</v>
      </c>
      <c r="AO1058">
        <v>1</v>
      </c>
      <c r="AS1058" t="str">
        <f>("Scope of emergency order is restricted")</f>
        <v>Scope of emergency order is restricted</v>
      </c>
    </row>
    <row r="1059" spans="1:45" x14ac:dyDescent="0.35">
      <c r="A1059" t="s">
        <v>1807</v>
      </c>
      <c r="B1059" t="s">
        <v>1833</v>
      </c>
      <c r="C1059" s="1">
        <v>44621</v>
      </c>
      <c r="D1059" s="1">
        <v>44631</v>
      </c>
      <c r="E1059">
        <v>1</v>
      </c>
      <c r="I1059" t="str">
        <f>("HB 4071")</f>
        <v>HB 4071</v>
      </c>
      <c r="M1059" s="1">
        <v>44574</v>
      </c>
      <c r="Q1059" t="str">
        <f>("Passed First Chamber")</f>
        <v>Passed First Chamber</v>
      </c>
      <c r="U1059" s="1">
        <v>44628</v>
      </c>
      <c r="Y1059">
        <v>0</v>
      </c>
      <c r="AG1059">
        <v>0</v>
      </c>
      <c r="AO1059">
        <v>1</v>
      </c>
      <c r="AS1059" t="str">
        <f>("Scope of emergency order is restricted")</f>
        <v>Scope of emergency order is restricted</v>
      </c>
    </row>
    <row r="1060" spans="1:45" x14ac:dyDescent="0.35">
      <c r="A1060" t="s">
        <v>1807</v>
      </c>
      <c r="B1060" t="s">
        <v>1828</v>
      </c>
      <c r="C1060" s="1">
        <v>44632</v>
      </c>
      <c r="D1060" s="1">
        <v>44701</v>
      </c>
      <c r="E1060">
        <v>1</v>
      </c>
      <c r="F1060" t="s">
        <v>1818</v>
      </c>
      <c r="H1060" t="s">
        <v>1829</v>
      </c>
      <c r="I1060" t="str">
        <f>("SB 210")</f>
        <v>SB 210</v>
      </c>
      <c r="J1060" t="s">
        <v>1818</v>
      </c>
      <c r="L1060" t="s">
        <v>1829</v>
      </c>
      <c r="M1060" s="1">
        <v>44573</v>
      </c>
      <c r="N1060" t="s">
        <v>1818</v>
      </c>
      <c r="P1060" t="s">
        <v>1829</v>
      </c>
      <c r="Q1060" t="str">
        <f>("Failed")</f>
        <v>Failed</v>
      </c>
      <c r="R1060" t="s">
        <v>1818</v>
      </c>
      <c r="T1060" t="s">
        <v>1829</v>
      </c>
      <c r="U1060" s="1">
        <v>44573</v>
      </c>
      <c r="V1060" t="s">
        <v>1818</v>
      </c>
      <c r="X1060" t="s">
        <v>1829</v>
      </c>
      <c r="Y1060">
        <v>1</v>
      </c>
      <c r="Z1060" t="s">
        <v>1818</v>
      </c>
      <c r="AB1060" t="s">
        <v>1829</v>
      </c>
      <c r="AC1060" t="str">
        <f>("Duration of emergency order is limited")</f>
        <v>Duration of emergency order is limited</v>
      </c>
      <c r="AD1060" t="s">
        <v>1818</v>
      </c>
      <c r="AF1060" t="s">
        <v>1829</v>
      </c>
      <c r="AG1060">
        <v>0</v>
      </c>
      <c r="AO1060">
        <v>0</v>
      </c>
    </row>
    <row r="1061" spans="1:45" x14ac:dyDescent="0.35">
      <c r="A1061" t="s">
        <v>1807</v>
      </c>
      <c r="B1061" t="s">
        <v>1834</v>
      </c>
      <c r="C1061" s="1">
        <v>44632</v>
      </c>
      <c r="D1061" s="1">
        <v>44701</v>
      </c>
      <c r="E1061">
        <v>1</v>
      </c>
      <c r="F1061" t="s">
        <v>1809</v>
      </c>
      <c r="H1061" t="s">
        <v>1835</v>
      </c>
      <c r="I1061" t="str">
        <f>("HB 4346")</f>
        <v>HB 4346</v>
      </c>
      <c r="J1061" t="s">
        <v>1809</v>
      </c>
      <c r="L1061" t="s">
        <v>1835</v>
      </c>
      <c r="M1061" s="1">
        <v>44585</v>
      </c>
      <c r="N1061" t="s">
        <v>1809</v>
      </c>
      <c r="P1061" t="s">
        <v>1835</v>
      </c>
      <c r="Q1061" t="str">
        <f>("Failed")</f>
        <v>Failed</v>
      </c>
      <c r="R1061" t="s">
        <v>1809</v>
      </c>
      <c r="T1061" t="s">
        <v>1835</v>
      </c>
      <c r="U1061" s="1">
        <v>44585</v>
      </c>
      <c r="V1061" t="s">
        <v>1809</v>
      </c>
      <c r="X1061" t="s">
        <v>1835</v>
      </c>
      <c r="Y1061">
        <v>1</v>
      </c>
      <c r="Z1061" t="s">
        <v>1809</v>
      </c>
      <c r="AB1061" t="s">
        <v>1835</v>
      </c>
      <c r="AC1061" t="str">
        <f>("Scope of emergency order is restricted")</f>
        <v>Scope of emergency order is restricted</v>
      </c>
      <c r="AD1061" t="s">
        <v>1809</v>
      </c>
      <c r="AF1061" t="s">
        <v>1835</v>
      </c>
      <c r="AG1061">
        <v>0</v>
      </c>
      <c r="AO1061">
        <v>0</v>
      </c>
    </row>
    <row r="1062" spans="1:45" x14ac:dyDescent="0.35">
      <c r="A1062" t="s">
        <v>1807</v>
      </c>
      <c r="B1062" t="s">
        <v>1830</v>
      </c>
      <c r="C1062" s="1">
        <v>44632</v>
      </c>
      <c r="D1062" s="1">
        <v>44701</v>
      </c>
      <c r="E1062">
        <v>1</v>
      </c>
      <c r="F1062" t="s">
        <v>1831</v>
      </c>
      <c r="H1062" t="s">
        <v>1832</v>
      </c>
      <c r="I1062" t="str">
        <f>("HB 3028")</f>
        <v>HB 3028</v>
      </c>
      <c r="J1062" t="s">
        <v>1831</v>
      </c>
      <c r="L1062" t="s">
        <v>1832</v>
      </c>
      <c r="M1062" s="1">
        <v>44573</v>
      </c>
      <c r="N1062" t="s">
        <v>1831</v>
      </c>
      <c r="P1062" t="s">
        <v>1832</v>
      </c>
      <c r="Q1062" t="str">
        <f>("Failed")</f>
        <v>Failed</v>
      </c>
      <c r="R1062" t="s">
        <v>1831</v>
      </c>
      <c r="T1062" t="s">
        <v>1832</v>
      </c>
      <c r="U1062" s="1">
        <v>44573</v>
      </c>
      <c r="V1062" t="s">
        <v>1831</v>
      </c>
      <c r="X1062" t="s">
        <v>1832</v>
      </c>
      <c r="Y1062">
        <v>1</v>
      </c>
      <c r="Z1062" t="s">
        <v>1831</v>
      </c>
      <c r="AB1062" t="s">
        <v>1832</v>
      </c>
      <c r="AC1062" t="str">
        <f>("Scope of emergency order is restricted")</f>
        <v>Scope of emergency order is restricted</v>
      </c>
      <c r="AD1062" t="s">
        <v>1831</v>
      </c>
      <c r="AF1062" t="s">
        <v>1832</v>
      </c>
      <c r="AG1062">
        <v>0</v>
      </c>
      <c r="AO1062">
        <v>0</v>
      </c>
    </row>
    <row r="1063" spans="1:45" x14ac:dyDescent="0.35">
      <c r="A1063" t="s">
        <v>1807</v>
      </c>
      <c r="B1063" t="s">
        <v>1837</v>
      </c>
      <c r="C1063" s="1">
        <v>44632</v>
      </c>
      <c r="D1063" s="1">
        <v>44701</v>
      </c>
      <c r="E1063">
        <v>1</v>
      </c>
      <c r="F1063" t="s">
        <v>1838</v>
      </c>
      <c r="H1063" t="s">
        <v>1839</v>
      </c>
      <c r="I1063" t="str">
        <f>("HB 4620")</f>
        <v>HB 4620</v>
      </c>
      <c r="J1063" t="s">
        <v>1838</v>
      </c>
      <c r="L1063" t="s">
        <v>1839</v>
      </c>
      <c r="M1063" s="1">
        <v>44602</v>
      </c>
      <c r="N1063" t="s">
        <v>1838</v>
      </c>
      <c r="P1063" t="s">
        <v>1839</v>
      </c>
      <c r="Q1063" t="str">
        <f>("Failed")</f>
        <v>Failed</v>
      </c>
      <c r="R1063" t="s">
        <v>1838</v>
      </c>
      <c r="T1063" t="s">
        <v>1839</v>
      </c>
      <c r="U1063" s="1">
        <v>44602</v>
      </c>
      <c r="V1063" t="s">
        <v>1838</v>
      </c>
      <c r="X1063" t="s">
        <v>1839</v>
      </c>
      <c r="Y1063">
        <v>0</v>
      </c>
      <c r="AG1063">
        <v>1</v>
      </c>
      <c r="AH1063" t="s">
        <v>1838</v>
      </c>
      <c r="AJ1063" t="s">
        <v>1839</v>
      </c>
      <c r="AK1063" t="str">
        <f>("Scope of emergency order is restricted")</f>
        <v>Scope of emergency order is restricted</v>
      </c>
      <c r="AL1063" t="s">
        <v>1838</v>
      </c>
      <c r="AN1063" t="s">
        <v>1839</v>
      </c>
      <c r="AO1063">
        <v>0</v>
      </c>
    </row>
    <row r="1064" spans="1:45" x14ac:dyDescent="0.35">
      <c r="A1064" t="s">
        <v>1807</v>
      </c>
      <c r="B1064" t="s">
        <v>1836</v>
      </c>
      <c r="C1064" s="1">
        <v>44632</v>
      </c>
      <c r="D1064" s="1">
        <v>44649</v>
      </c>
      <c r="E1064">
        <v>1</v>
      </c>
      <c r="I1064" t="str">
        <f>("HB 4012")</f>
        <v>HB 4012</v>
      </c>
      <c r="M1064" s="1">
        <v>44585</v>
      </c>
      <c r="Q1064" t="str">
        <f>("Passed Second Chamber")</f>
        <v>Passed Second Chamber</v>
      </c>
      <c r="U1064" s="1">
        <v>44644</v>
      </c>
      <c r="Y1064">
        <v>1</v>
      </c>
      <c r="AC1064" t="str">
        <f>("Scope of emergency order is restricted")</f>
        <v>Scope of emergency order is restricted</v>
      </c>
      <c r="AG1064">
        <v>1</v>
      </c>
      <c r="AK1064" t="str">
        <f>("Scope of emergency order is restricted")</f>
        <v>Scope of emergency order is restricted</v>
      </c>
      <c r="AO1064">
        <v>1</v>
      </c>
      <c r="AS1064" t="str">
        <f>("Scope of emergency order is restricted")</f>
        <v>Scope of emergency order is restricted</v>
      </c>
    </row>
    <row r="1065" spans="1:45" x14ac:dyDescent="0.35">
      <c r="A1065" t="s">
        <v>1807</v>
      </c>
      <c r="B1065" t="s">
        <v>1833</v>
      </c>
      <c r="C1065" s="1">
        <v>44632</v>
      </c>
      <c r="D1065" s="1">
        <v>44701</v>
      </c>
      <c r="E1065">
        <v>1</v>
      </c>
      <c r="I1065" t="str">
        <f>("HB 4071")</f>
        <v>HB 4071</v>
      </c>
      <c r="M1065" s="1">
        <v>44574</v>
      </c>
      <c r="Q1065" t="str">
        <f>("Failed")</f>
        <v>Failed</v>
      </c>
      <c r="U1065" s="1">
        <v>44628</v>
      </c>
      <c r="Y1065">
        <v>0</v>
      </c>
      <c r="AG1065">
        <v>0</v>
      </c>
      <c r="AO1065">
        <v>1</v>
      </c>
      <c r="AS1065" t="str">
        <f>("Scope of emergency order is restricted")</f>
        <v>Scope of emergency order is restricted</v>
      </c>
    </row>
    <row r="1066" spans="1:45" x14ac:dyDescent="0.35">
      <c r="A1066" t="s">
        <v>1807</v>
      </c>
      <c r="B1066" t="s">
        <v>1820</v>
      </c>
      <c r="C1066" s="1">
        <v>44632</v>
      </c>
      <c r="D1066" s="1">
        <v>44701</v>
      </c>
      <c r="E1066">
        <v>1</v>
      </c>
      <c r="I1066" t="str">
        <f>("HB 3023")</f>
        <v>HB 3023</v>
      </c>
      <c r="M1066" s="1">
        <v>44264</v>
      </c>
      <c r="O1066" t="s">
        <v>1821</v>
      </c>
      <c r="Q1066" t="str">
        <f>("Failed")</f>
        <v>Failed</v>
      </c>
      <c r="U1066" s="1">
        <v>44573</v>
      </c>
      <c r="Y1066">
        <v>1</v>
      </c>
      <c r="AC1066" t="str">
        <f>("Scope of emergency order is restricted")</f>
        <v>Scope of emergency order is restricted</v>
      </c>
      <c r="AG1066">
        <v>1</v>
      </c>
      <c r="AK1066" t="str">
        <f>("Scope of emergency order is restricted")</f>
        <v>Scope of emergency order is restricted</v>
      </c>
      <c r="AO1066">
        <v>1</v>
      </c>
      <c r="AS1066" t="str">
        <f>("Scope of emergency order is restricted")</f>
        <v>Scope of emergency order is restricted</v>
      </c>
    </row>
    <row r="1067" spans="1:45" x14ac:dyDescent="0.35">
      <c r="A1067" t="s">
        <v>1807</v>
      </c>
      <c r="B1067" t="s">
        <v>1836</v>
      </c>
      <c r="C1067" s="1">
        <v>44650</v>
      </c>
      <c r="D1067" s="1">
        <v>44701</v>
      </c>
      <c r="E1067">
        <v>1</v>
      </c>
      <c r="I1067" t="str">
        <f>("HB 4012")</f>
        <v>HB 4012</v>
      </c>
      <c r="M1067" s="1">
        <v>44585</v>
      </c>
      <c r="Q1067" t="str">
        <f>("Enacted")</f>
        <v>Enacted</v>
      </c>
      <c r="U1067" s="1">
        <v>44670</v>
      </c>
      <c r="Y1067">
        <v>1</v>
      </c>
      <c r="AC1067" t="str">
        <f>("Scope of emergency order is restricted")</f>
        <v>Scope of emergency order is restricted</v>
      </c>
      <c r="AG1067">
        <v>1</v>
      </c>
      <c r="AK1067" t="str">
        <f>("Scope of emergency order is restricted")</f>
        <v>Scope of emergency order is restricted</v>
      </c>
      <c r="AO1067">
        <v>1</v>
      </c>
      <c r="AS1067" t="str">
        <f>("Scope of emergency order is restricted")</f>
        <v>Scope of emergency order is restricted</v>
      </c>
    </row>
    <row r="1068" spans="1:45" x14ac:dyDescent="0.35">
      <c r="A1068" t="s">
        <v>1840</v>
      </c>
      <c r="B1068" t="s">
        <v>48</v>
      </c>
      <c r="C1068" s="1">
        <v>44197</v>
      </c>
      <c r="D1068" s="1">
        <v>44199</v>
      </c>
      <c r="E1068">
        <v>0</v>
      </c>
      <c r="I1068" t="str">
        <f>("")</f>
        <v/>
      </c>
    </row>
    <row r="1069" spans="1:45" x14ac:dyDescent="0.35">
      <c r="A1069" t="s">
        <v>1840</v>
      </c>
      <c r="B1069" t="s">
        <v>1841</v>
      </c>
      <c r="C1069" s="1">
        <v>44200</v>
      </c>
      <c r="D1069" s="1">
        <v>44202</v>
      </c>
      <c r="E1069">
        <v>1</v>
      </c>
      <c r="I1069" t="str">
        <f>("AB 1")</f>
        <v>AB 1</v>
      </c>
      <c r="M1069" s="1">
        <v>44200</v>
      </c>
      <c r="Q1069" t="str">
        <f>("Introduced")</f>
        <v>Introduced</v>
      </c>
      <c r="U1069" s="1">
        <v>44333</v>
      </c>
      <c r="Y1069">
        <v>0</v>
      </c>
      <c r="AG1069">
        <v>1</v>
      </c>
      <c r="AK1069" t="str">
        <f t="shared" ref="AK1069:AK1074" si="78">("Scope of emergency order is restricted")</f>
        <v>Scope of emergency order is restricted</v>
      </c>
      <c r="AO1069">
        <v>0</v>
      </c>
    </row>
    <row r="1070" spans="1:45" x14ac:dyDescent="0.35">
      <c r="A1070" t="s">
        <v>1840</v>
      </c>
      <c r="B1070" t="s">
        <v>1841</v>
      </c>
      <c r="C1070" s="1">
        <v>44203</v>
      </c>
      <c r="D1070" s="1">
        <v>44207</v>
      </c>
      <c r="E1070">
        <v>1</v>
      </c>
      <c r="I1070" t="str">
        <f>("AB 1")</f>
        <v>AB 1</v>
      </c>
      <c r="M1070" s="1">
        <v>44200</v>
      </c>
      <c r="Q1070" t="str">
        <f>("Passed First Chamber")</f>
        <v>Passed First Chamber</v>
      </c>
      <c r="U1070" s="1">
        <v>44333</v>
      </c>
      <c r="Y1070">
        <v>0</v>
      </c>
      <c r="AG1070">
        <v>1</v>
      </c>
      <c r="AK1070" t="str">
        <f t="shared" si="78"/>
        <v>Scope of emergency order is restricted</v>
      </c>
      <c r="AO1070">
        <v>0</v>
      </c>
    </row>
    <row r="1071" spans="1:45" x14ac:dyDescent="0.35">
      <c r="A1071" t="s">
        <v>1840</v>
      </c>
      <c r="B1071" t="s">
        <v>1841</v>
      </c>
      <c r="C1071" s="1">
        <v>44208</v>
      </c>
      <c r="D1071" s="1">
        <v>44697</v>
      </c>
      <c r="E1071">
        <v>1</v>
      </c>
      <c r="I1071" t="str">
        <f>("AB 1")</f>
        <v>AB 1</v>
      </c>
      <c r="M1071" s="1">
        <v>44200</v>
      </c>
      <c r="Q1071" t="str">
        <f>("Passed Second Chamber")</f>
        <v>Passed Second Chamber</v>
      </c>
      <c r="U1071" s="1">
        <v>44333</v>
      </c>
      <c r="Y1071">
        <v>0</v>
      </c>
      <c r="AG1071">
        <v>1</v>
      </c>
      <c r="AK1071" t="str">
        <f t="shared" si="78"/>
        <v>Scope of emergency order is restricted</v>
      </c>
      <c r="AO1071">
        <v>0</v>
      </c>
    </row>
    <row r="1072" spans="1:45" x14ac:dyDescent="0.35">
      <c r="A1072" t="s">
        <v>1840</v>
      </c>
      <c r="B1072" t="s">
        <v>1842</v>
      </c>
      <c r="C1072" s="1">
        <v>44225</v>
      </c>
      <c r="D1072" s="1">
        <v>44277</v>
      </c>
      <c r="E1072">
        <v>1</v>
      </c>
      <c r="I1072" t="str">
        <f>("AB 23")</f>
        <v>AB 23</v>
      </c>
      <c r="M1072" s="1">
        <v>44225</v>
      </c>
      <c r="Q1072" t="str">
        <f>("Introduced")</f>
        <v>Introduced</v>
      </c>
      <c r="U1072" s="1">
        <v>44698</v>
      </c>
      <c r="Y1072">
        <v>0</v>
      </c>
      <c r="AG1072">
        <v>1</v>
      </c>
      <c r="AK1072" t="str">
        <f t="shared" si="78"/>
        <v>Scope of emergency order is restricted</v>
      </c>
      <c r="AO1072">
        <v>1</v>
      </c>
      <c r="AS1072" t="str">
        <f>("Scope of emergency order is restricted")</f>
        <v>Scope of emergency order is restricted</v>
      </c>
    </row>
    <row r="1073" spans="1:45" x14ac:dyDescent="0.35">
      <c r="A1073" t="s">
        <v>1840</v>
      </c>
      <c r="B1073" t="s">
        <v>1842</v>
      </c>
      <c r="C1073" s="1">
        <v>44278</v>
      </c>
      <c r="D1073" s="1">
        <v>44299</v>
      </c>
      <c r="E1073">
        <v>1</v>
      </c>
      <c r="I1073" t="str">
        <f>("AB 23")</f>
        <v>AB 23</v>
      </c>
      <c r="M1073" s="1">
        <v>44225</v>
      </c>
      <c r="Q1073" t="str">
        <f>("Passed First Chamber")</f>
        <v>Passed First Chamber</v>
      </c>
      <c r="U1073" s="1">
        <v>44698</v>
      </c>
      <c r="Y1073">
        <v>0</v>
      </c>
      <c r="AG1073">
        <v>1</v>
      </c>
      <c r="AK1073" t="str">
        <f t="shared" si="78"/>
        <v>Scope of emergency order is restricted</v>
      </c>
      <c r="AO1073">
        <v>1</v>
      </c>
      <c r="AS1073" t="str">
        <f>("Scope of emergency order is restricted")</f>
        <v>Scope of emergency order is restricted</v>
      </c>
    </row>
    <row r="1074" spans="1:45" x14ac:dyDescent="0.35">
      <c r="A1074" t="s">
        <v>1840</v>
      </c>
      <c r="B1074" t="s">
        <v>1842</v>
      </c>
      <c r="C1074" s="1">
        <v>44300</v>
      </c>
      <c r="D1074" s="1">
        <v>44701</v>
      </c>
      <c r="E1074">
        <v>1</v>
      </c>
      <c r="I1074" t="str">
        <f>("AB 23")</f>
        <v>AB 23</v>
      </c>
      <c r="M1074" s="1">
        <v>44225</v>
      </c>
      <c r="Q1074" t="str">
        <f>("Passed Second Chamber")</f>
        <v>Passed Second Chamber</v>
      </c>
      <c r="U1074" s="1">
        <v>44698</v>
      </c>
      <c r="Y1074">
        <v>0</v>
      </c>
      <c r="AG1074">
        <v>1</v>
      </c>
      <c r="AK1074" t="str">
        <f t="shared" si="78"/>
        <v>Scope of emergency order is restricted</v>
      </c>
      <c r="AO1074">
        <v>1</v>
      </c>
      <c r="AS1074" t="str">
        <f>("Scope of emergency order is restricted")</f>
        <v>Scope of emergency order is restricted</v>
      </c>
    </row>
    <row r="1075" spans="1:45" x14ac:dyDescent="0.35">
      <c r="A1075" t="s">
        <v>1840</v>
      </c>
      <c r="B1075" t="s">
        <v>1843</v>
      </c>
      <c r="C1075" s="1">
        <v>44302</v>
      </c>
      <c r="D1075" s="1">
        <v>44634</v>
      </c>
      <c r="E1075">
        <v>1</v>
      </c>
      <c r="I1075" t="str">
        <f>("AB 272")</f>
        <v>AB 272</v>
      </c>
      <c r="M1075" s="1">
        <v>44302</v>
      </c>
      <c r="Q1075" t="str">
        <f>("Introduced")</f>
        <v>Introduced</v>
      </c>
      <c r="U1075" s="1">
        <v>44302</v>
      </c>
      <c r="Y1075">
        <v>1</v>
      </c>
      <c r="AC1075" t="str">
        <f>("Issuance of emergency order is restricted, Duration of emergency order is limited")</f>
        <v>Issuance of emergency order is restricted, Duration of emergency order is limited</v>
      </c>
      <c r="AG1075">
        <v>0</v>
      </c>
      <c r="AO1075">
        <v>0</v>
      </c>
    </row>
    <row r="1076" spans="1:45" x14ac:dyDescent="0.35">
      <c r="A1076" t="s">
        <v>1840</v>
      </c>
      <c r="B1076" t="s">
        <v>1844</v>
      </c>
      <c r="C1076" s="1">
        <v>44319</v>
      </c>
      <c r="D1076" s="1">
        <v>44362</v>
      </c>
      <c r="E1076">
        <v>1</v>
      </c>
      <c r="I1076" t="str">
        <f>("AB 299")</f>
        <v>AB 299</v>
      </c>
      <c r="M1076" s="1">
        <v>44319</v>
      </c>
      <c r="Q1076" t="str">
        <f>("Introduced")</f>
        <v>Introduced</v>
      </c>
      <c r="U1076" s="1">
        <v>44698</v>
      </c>
      <c r="Y1076">
        <v>1</v>
      </c>
      <c r="AC1076" t="str">
        <f t="shared" ref="AC1076:AC1082" si="79">("Scope of emergency order is restricted")</f>
        <v>Scope of emergency order is restricted</v>
      </c>
      <c r="AG1076">
        <v>1</v>
      </c>
      <c r="AK1076" t="str">
        <f>("Scope of emergency order is restricted")</f>
        <v>Scope of emergency order is restricted</v>
      </c>
      <c r="AO1076">
        <v>1</v>
      </c>
      <c r="AS1076" t="str">
        <f t="shared" ref="AS1076:AS1087" si="80">("Scope of emergency order is restricted")</f>
        <v>Scope of emergency order is restricted</v>
      </c>
    </row>
    <row r="1077" spans="1:45" x14ac:dyDescent="0.35">
      <c r="A1077" t="s">
        <v>1840</v>
      </c>
      <c r="B1077" t="s">
        <v>1844</v>
      </c>
      <c r="C1077" s="1">
        <v>44363</v>
      </c>
      <c r="D1077" s="1">
        <v>44606</v>
      </c>
      <c r="E1077">
        <v>1</v>
      </c>
      <c r="I1077" t="str">
        <f>("AB 299")</f>
        <v>AB 299</v>
      </c>
      <c r="M1077" s="1">
        <v>44319</v>
      </c>
      <c r="Q1077" t="str">
        <f>("Passed First Chamber")</f>
        <v>Passed First Chamber</v>
      </c>
      <c r="U1077" s="1">
        <v>44698</v>
      </c>
      <c r="Y1077">
        <v>1</v>
      </c>
      <c r="AC1077" t="str">
        <f t="shared" si="79"/>
        <v>Scope of emergency order is restricted</v>
      </c>
      <c r="AG1077">
        <v>1</v>
      </c>
      <c r="AK1077" t="str">
        <f>("Scope of emergency order is restricted")</f>
        <v>Scope of emergency order is restricted</v>
      </c>
      <c r="AO1077">
        <v>1</v>
      </c>
      <c r="AS1077" t="str">
        <f t="shared" si="80"/>
        <v>Scope of emergency order is restricted</v>
      </c>
    </row>
    <row r="1078" spans="1:45" x14ac:dyDescent="0.35">
      <c r="A1078" t="s">
        <v>1840</v>
      </c>
      <c r="B1078" t="s">
        <v>1845</v>
      </c>
      <c r="C1078" s="1">
        <v>44582</v>
      </c>
      <c r="D1078" s="1">
        <v>44634</v>
      </c>
      <c r="E1078">
        <v>1</v>
      </c>
      <c r="I1078" t="str">
        <f>("SB 886")</f>
        <v>SB 886</v>
      </c>
      <c r="M1078" s="1">
        <v>44582</v>
      </c>
      <c r="Q1078" t="str">
        <f>("Introduced")</f>
        <v>Introduced</v>
      </c>
      <c r="U1078" s="1">
        <v>44635</v>
      </c>
      <c r="Y1078">
        <v>1</v>
      </c>
      <c r="AC1078" t="str">
        <f t="shared" si="79"/>
        <v>Scope of emergency order is restricted</v>
      </c>
      <c r="AG1078">
        <v>0</v>
      </c>
      <c r="AO1078">
        <v>1</v>
      </c>
      <c r="AS1078" t="str">
        <f t="shared" si="80"/>
        <v>Scope of emergency order is restricted</v>
      </c>
    </row>
    <row r="1079" spans="1:45" x14ac:dyDescent="0.35">
      <c r="A1079" t="s">
        <v>1840</v>
      </c>
      <c r="B1079" t="s">
        <v>1846</v>
      </c>
      <c r="C1079" s="1">
        <v>44589</v>
      </c>
      <c r="D1079" s="1">
        <v>44608</v>
      </c>
      <c r="E1079">
        <v>1</v>
      </c>
      <c r="I1079" t="str">
        <f>("AB 912")</f>
        <v>AB 912</v>
      </c>
      <c r="M1079" s="1">
        <v>44589</v>
      </c>
      <c r="Q1079" t="str">
        <f>("Introduced")</f>
        <v>Introduced</v>
      </c>
      <c r="U1079" s="1">
        <v>44698</v>
      </c>
      <c r="Y1079">
        <v>1</v>
      </c>
      <c r="AC1079" t="str">
        <f t="shared" si="79"/>
        <v>Scope of emergency order is restricted</v>
      </c>
      <c r="AG1079">
        <v>0</v>
      </c>
      <c r="AO1079">
        <v>1</v>
      </c>
      <c r="AS1079" t="str">
        <f t="shared" si="80"/>
        <v>Scope of emergency order is restricted</v>
      </c>
    </row>
    <row r="1080" spans="1:45" x14ac:dyDescent="0.35">
      <c r="A1080" t="s">
        <v>1840</v>
      </c>
      <c r="B1080" t="s">
        <v>1844</v>
      </c>
      <c r="C1080" s="1">
        <v>44607</v>
      </c>
      <c r="D1080" s="1">
        <v>44701</v>
      </c>
      <c r="E1080">
        <v>1</v>
      </c>
      <c r="I1080" t="str">
        <f>("AB 299")</f>
        <v>AB 299</v>
      </c>
      <c r="M1080" s="1">
        <v>44319</v>
      </c>
      <c r="Q1080" t="str">
        <f>("Passed Second Chamber")</f>
        <v>Passed Second Chamber</v>
      </c>
      <c r="U1080" s="1">
        <v>44698</v>
      </c>
      <c r="Y1080">
        <v>1</v>
      </c>
      <c r="AC1080" t="str">
        <f t="shared" si="79"/>
        <v>Scope of emergency order is restricted</v>
      </c>
      <c r="AG1080">
        <v>1</v>
      </c>
      <c r="AK1080" t="str">
        <f>("Scope of emergency order is restricted")</f>
        <v>Scope of emergency order is restricted</v>
      </c>
      <c r="AO1080">
        <v>1</v>
      </c>
      <c r="AS1080" t="str">
        <f t="shared" si="80"/>
        <v>Scope of emergency order is restricted</v>
      </c>
    </row>
    <row r="1081" spans="1:45" x14ac:dyDescent="0.35">
      <c r="A1081" t="s">
        <v>1840</v>
      </c>
      <c r="B1081" t="s">
        <v>1846</v>
      </c>
      <c r="C1081" s="1">
        <v>44609</v>
      </c>
      <c r="D1081" s="1">
        <v>44627</v>
      </c>
      <c r="E1081">
        <v>1</v>
      </c>
      <c r="I1081" t="str">
        <f>("AB 912")</f>
        <v>AB 912</v>
      </c>
      <c r="M1081" s="1">
        <v>44589</v>
      </c>
      <c r="Q1081" t="str">
        <f>("Passed First Chamber")</f>
        <v>Passed First Chamber</v>
      </c>
      <c r="U1081" s="1">
        <v>44698</v>
      </c>
      <c r="Y1081">
        <v>1</v>
      </c>
      <c r="AC1081" t="str">
        <f t="shared" si="79"/>
        <v>Scope of emergency order is restricted</v>
      </c>
      <c r="AG1081">
        <v>0</v>
      </c>
      <c r="AO1081">
        <v>1</v>
      </c>
      <c r="AS1081" t="str">
        <f t="shared" si="80"/>
        <v>Scope of emergency order is restricted</v>
      </c>
    </row>
    <row r="1082" spans="1:45" x14ac:dyDescent="0.35">
      <c r="A1082" t="s">
        <v>1840</v>
      </c>
      <c r="B1082" t="s">
        <v>1846</v>
      </c>
      <c r="C1082" s="1">
        <v>44628</v>
      </c>
      <c r="D1082" s="1">
        <v>44658</v>
      </c>
      <c r="E1082">
        <v>1</v>
      </c>
      <c r="I1082" t="str">
        <f>("AB 912")</f>
        <v>AB 912</v>
      </c>
      <c r="M1082" s="1">
        <v>44589</v>
      </c>
      <c r="Q1082" t="str">
        <f>("Passed Second Chamber")</f>
        <v>Passed Second Chamber</v>
      </c>
      <c r="U1082" s="1">
        <v>44698</v>
      </c>
      <c r="Y1082">
        <v>1</v>
      </c>
      <c r="AC1082" t="str">
        <f t="shared" si="79"/>
        <v>Scope of emergency order is restricted</v>
      </c>
      <c r="AG1082">
        <v>0</v>
      </c>
      <c r="AO1082">
        <v>1</v>
      </c>
      <c r="AS1082" t="str">
        <f t="shared" si="80"/>
        <v>Scope of emergency order is restricted</v>
      </c>
    </row>
    <row r="1083" spans="1:45" x14ac:dyDescent="0.35">
      <c r="A1083" t="s">
        <v>1840</v>
      </c>
      <c r="B1083" t="s">
        <v>1847</v>
      </c>
      <c r="C1083" s="1">
        <v>44629</v>
      </c>
      <c r="D1083" s="1">
        <v>44634</v>
      </c>
      <c r="E1083">
        <v>1</v>
      </c>
      <c r="I1083" t="str">
        <f>("SB 1039")</f>
        <v>SB 1039</v>
      </c>
      <c r="M1083" s="1">
        <v>44629</v>
      </c>
      <c r="Q1083" t="str">
        <f>("Introduced")</f>
        <v>Introduced</v>
      </c>
      <c r="U1083" s="1">
        <v>44635</v>
      </c>
      <c r="Y1083">
        <v>0</v>
      </c>
      <c r="AG1083">
        <v>0</v>
      </c>
      <c r="AO1083">
        <v>1</v>
      </c>
      <c r="AS1083" t="str">
        <f t="shared" si="80"/>
        <v>Scope of emergency order is restricted</v>
      </c>
    </row>
    <row r="1084" spans="1:45" x14ac:dyDescent="0.35">
      <c r="A1084" t="s">
        <v>1840</v>
      </c>
      <c r="B1084" t="s">
        <v>1848</v>
      </c>
      <c r="C1084" s="1">
        <v>44630</v>
      </c>
      <c r="D1084" s="1">
        <v>44634</v>
      </c>
      <c r="E1084">
        <v>1</v>
      </c>
      <c r="I1084" t="str">
        <f>("AB 1131")</f>
        <v>AB 1131</v>
      </c>
      <c r="M1084" s="1">
        <v>44630</v>
      </c>
      <c r="Q1084" t="str">
        <f>("Introduced")</f>
        <v>Introduced</v>
      </c>
      <c r="U1084" s="1">
        <v>44635</v>
      </c>
      <c r="Y1084">
        <v>0</v>
      </c>
      <c r="AG1084">
        <v>0</v>
      </c>
      <c r="AO1084">
        <v>1</v>
      </c>
      <c r="AS1084" t="str">
        <f t="shared" si="80"/>
        <v>Scope of emergency order is restricted</v>
      </c>
    </row>
    <row r="1085" spans="1:45" x14ac:dyDescent="0.35">
      <c r="A1085" t="s">
        <v>1840</v>
      </c>
      <c r="B1085" t="s">
        <v>1845</v>
      </c>
      <c r="C1085" s="1">
        <v>44635</v>
      </c>
      <c r="D1085" s="1">
        <v>44701</v>
      </c>
      <c r="E1085">
        <v>1</v>
      </c>
      <c r="I1085" t="str">
        <f>("SB 886")</f>
        <v>SB 886</v>
      </c>
      <c r="M1085" s="1">
        <v>44582</v>
      </c>
      <c r="Q1085" t="str">
        <f>("Failed")</f>
        <v>Failed</v>
      </c>
      <c r="U1085" s="1">
        <v>44635</v>
      </c>
      <c r="Y1085">
        <v>1</v>
      </c>
      <c r="AC1085" t="str">
        <f>("Scope of emergency order is restricted")</f>
        <v>Scope of emergency order is restricted</v>
      </c>
      <c r="AG1085">
        <v>0</v>
      </c>
      <c r="AO1085">
        <v>1</v>
      </c>
      <c r="AS1085" t="str">
        <f t="shared" si="80"/>
        <v>Scope of emergency order is restricted</v>
      </c>
    </row>
    <row r="1086" spans="1:45" x14ac:dyDescent="0.35">
      <c r="A1086" t="s">
        <v>1840</v>
      </c>
      <c r="B1086" t="s">
        <v>1848</v>
      </c>
      <c r="C1086" s="1">
        <v>44635</v>
      </c>
      <c r="D1086" s="1">
        <v>44701</v>
      </c>
      <c r="E1086">
        <v>1</v>
      </c>
      <c r="I1086" t="str">
        <f>("AB 1131")</f>
        <v>AB 1131</v>
      </c>
      <c r="M1086" s="1">
        <v>44630</v>
      </c>
      <c r="Q1086" t="str">
        <f>("Failed")</f>
        <v>Failed</v>
      </c>
      <c r="U1086" s="1">
        <v>44635</v>
      </c>
      <c r="Y1086">
        <v>0</v>
      </c>
      <c r="AG1086">
        <v>0</v>
      </c>
      <c r="AO1086">
        <v>1</v>
      </c>
      <c r="AS1086" t="str">
        <f t="shared" si="80"/>
        <v>Scope of emergency order is restricted</v>
      </c>
    </row>
    <row r="1087" spans="1:45" x14ac:dyDescent="0.35">
      <c r="A1087" t="s">
        <v>1840</v>
      </c>
      <c r="B1087" t="s">
        <v>1847</v>
      </c>
      <c r="C1087" s="1">
        <v>44635</v>
      </c>
      <c r="D1087" s="1">
        <v>44701</v>
      </c>
      <c r="E1087">
        <v>1</v>
      </c>
      <c r="I1087" t="str">
        <f>("SB 1039")</f>
        <v>SB 1039</v>
      </c>
      <c r="M1087" s="1">
        <v>44629</v>
      </c>
      <c r="Q1087" t="str">
        <f>("Failed")</f>
        <v>Failed</v>
      </c>
      <c r="U1087" s="1">
        <v>44635</v>
      </c>
      <c r="Y1087">
        <v>0</v>
      </c>
      <c r="AG1087">
        <v>0</v>
      </c>
      <c r="AO1087">
        <v>1</v>
      </c>
      <c r="AS1087" t="str">
        <f t="shared" si="80"/>
        <v>Scope of emergency order is restricted</v>
      </c>
    </row>
    <row r="1088" spans="1:45" x14ac:dyDescent="0.35">
      <c r="A1088" t="s">
        <v>1840</v>
      </c>
      <c r="B1088" t="s">
        <v>1843</v>
      </c>
      <c r="C1088" s="1">
        <v>44635</v>
      </c>
      <c r="D1088" s="1">
        <v>44701</v>
      </c>
      <c r="E1088">
        <v>1</v>
      </c>
      <c r="I1088" t="str">
        <f>("AB 272")</f>
        <v>AB 272</v>
      </c>
      <c r="M1088" s="1">
        <v>44302</v>
      </c>
      <c r="Q1088" t="str">
        <f>("Failed")</f>
        <v>Failed</v>
      </c>
      <c r="U1088" s="1">
        <v>44635</v>
      </c>
      <c r="Y1088">
        <v>1</v>
      </c>
      <c r="AC1088" t="str">
        <f>("Issuance of emergency order is restricted, Duration of emergency order is limited")</f>
        <v>Issuance of emergency order is restricted, Duration of emergency order is limited</v>
      </c>
      <c r="AG1088">
        <v>0</v>
      </c>
      <c r="AO1088">
        <v>0</v>
      </c>
    </row>
    <row r="1089" spans="1:48" x14ac:dyDescent="0.35">
      <c r="A1089" t="s">
        <v>1840</v>
      </c>
      <c r="B1089" t="s">
        <v>1846</v>
      </c>
      <c r="C1089" s="1">
        <v>44659</v>
      </c>
      <c r="D1089" s="1">
        <v>44697</v>
      </c>
      <c r="E1089">
        <v>1</v>
      </c>
      <c r="I1089" t="str">
        <f>("AB 912")</f>
        <v>AB 912</v>
      </c>
      <c r="M1089" s="1">
        <v>44589</v>
      </c>
      <c r="Q1089" t="str">
        <f>("Vetoed")</f>
        <v>Vetoed</v>
      </c>
      <c r="U1089" s="1">
        <v>44659</v>
      </c>
      <c r="Y1089">
        <v>1</v>
      </c>
      <c r="AC1089" t="str">
        <f>("Scope of emergency order is restricted")</f>
        <v>Scope of emergency order is restricted</v>
      </c>
      <c r="AG1089">
        <v>0</v>
      </c>
      <c r="AO1089">
        <v>1</v>
      </c>
      <c r="AS1089" t="str">
        <f>("Scope of emergency order is restricted")</f>
        <v>Scope of emergency order is restricted</v>
      </c>
    </row>
    <row r="1090" spans="1:48" x14ac:dyDescent="0.35">
      <c r="A1090" t="s">
        <v>1840</v>
      </c>
      <c r="B1090" t="s">
        <v>1846</v>
      </c>
      <c r="C1090" s="1">
        <v>44698</v>
      </c>
      <c r="D1090" s="1">
        <v>44701</v>
      </c>
      <c r="E1090">
        <v>1</v>
      </c>
      <c r="I1090" t="str">
        <f>("AB 912")</f>
        <v>AB 912</v>
      </c>
      <c r="M1090" s="1">
        <v>44589</v>
      </c>
      <c r="Q1090" t="str">
        <f>("Failed")</f>
        <v>Failed</v>
      </c>
      <c r="U1090" s="1">
        <v>44698</v>
      </c>
      <c r="Y1090">
        <v>1</v>
      </c>
      <c r="AC1090" t="str">
        <f>("Scope of emergency order is restricted")</f>
        <v>Scope of emergency order is restricted</v>
      </c>
      <c r="AG1090">
        <v>0</v>
      </c>
      <c r="AO1090">
        <v>1</v>
      </c>
      <c r="AS1090" t="str">
        <f>("Scope of emergency order is restricted")</f>
        <v>Scope of emergency order is restricted</v>
      </c>
    </row>
    <row r="1091" spans="1:48" x14ac:dyDescent="0.35">
      <c r="A1091" t="s">
        <v>1840</v>
      </c>
      <c r="B1091" t="s">
        <v>1841</v>
      </c>
      <c r="C1091" s="1">
        <v>44698</v>
      </c>
      <c r="D1091" s="1">
        <v>44701</v>
      </c>
      <c r="E1091">
        <v>1</v>
      </c>
      <c r="I1091" t="str">
        <f>("AB 1")</f>
        <v>AB 1</v>
      </c>
      <c r="M1091" s="1">
        <v>44200</v>
      </c>
      <c r="Q1091" t="str">
        <f>("Failed")</f>
        <v>Failed</v>
      </c>
      <c r="U1091" s="1">
        <v>44333</v>
      </c>
      <c r="Y1091">
        <v>0</v>
      </c>
      <c r="AG1091">
        <v>1</v>
      </c>
      <c r="AK1091" t="str">
        <f>("Scope of emergency order is restricted")</f>
        <v>Scope of emergency order is restricted</v>
      </c>
      <c r="AO1091">
        <v>0</v>
      </c>
    </row>
    <row r="1092" spans="1:48" x14ac:dyDescent="0.35">
      <c r="A1092" t="s">
        <v>1849</v>
      </c>
      <c r="B1092" t="s">
        <v>48</v>
      </c>
      <c r="C1092" s="1">
        <v>44197</v>
      </c>
      <c r="D1092" s="1">
        <v>44230</v>
      </c>
      <c r="E1092">
        <v>0</v>
      </c>
      <c r="I1092" t="str">
        <f>("")</f>
        <v/>
      </c>
    </row>
    <row r="1093" spans="1:48" x14ac:dyDescent="0.35">
      <c r="A1093" t="s">
        <v>1849</v>
      </c>
      <c r="B1093" t="s">
        <v>1850</v>
      </c>
      <c r="C1093" s="1">
        <v>44231</v>
      </c>
      <c r="D1093" s="1">
        <v>44264</v>
      </c>
      <c r="E1093">
        <v>1</v>
      </c>
      <c r="F1093" t="s">
        <v>1850</v>
      </c>
      <c r="H1093" t="s">
        <v>1851</v>
      </c>
      <c r="I1093" t="str">
        <f>("SF 80")</f>
        <v>SF 80</v>
      </c>
      <c r="J1093" t="s">
        <v>1850</v>
      </c>
      <c r="L1093" t="s">
        <v>1851</v>
      </c>
      <c r="M1093" s="1">
        <v>44231</v>
      </c>
      <c r="N1093" t="s">
        <v>1850</v>
      </c>
      <c r="P1093" t="s">
        <v>1851</v>
      </c>
      <c r="Q1093" t="str">
        <f>("Introduced")</f>
        <v>Introduced</v>
      </c>
      <c r="R1093" t="s">
        <v>1850</v>
      </c>
      <c r="T1093" t="s">
        <v>1851</v>
      </c>
      <c r="U1093" s="1">
        <v>44286</v>
      </c>
      <c r="V1093" t="s">
        <v>1850</v>
      </c>
      <c r="X1093" t="s">
        <v>1851</v>
      </c>
      <c r="Y1093">
        <v>1</v>
      </c>
      <c r="Z1093" t="s">
        <v>1850</v>
      </c>
      <c r="AB1093" t="s">
        <v>1851</v>
      </c>
      <c r="AC1093" t="str">
        <f>("Issuance of emergency order is restricted, Duration of emergency order is limited")</f>
        <v>Issuance of emergency order is restricted, Duration of emergency order is limited</v>
      </c>
      <c r="AD1093" t="s">
        <v>1850</v>
      </c>
      <c r="AF1093" t="s">
        <v>1851</v>
      </c>
      <c r="AG1093">
        <v>1</v>
      </c>
      <c r="AH1093" t="s">
        <v>1850</v>
      </c>
      <c r="AJ1093" t="s">
        <v>1851</v>
      </c>
      <c r="AK1093" t="str">
        <f>("Issuance of emergency order is restricted, Duration of emergency order is limited")</f>
        <v>Issuance of emergency order is restricted, Duration of emergency order is limited</v>
      </c>
      <c r="AL1093" t="s">
        <v>1850</v>
      </c>
      <c r="AN1093" t="s">
        <v>1851</v>
      </c>
      <c r="AO1093">
        <v>1</v>
      </c>
      <c r="AP1093" t="s">
        <v>1850</v>
      </c>
      <c r="AR1093" t="s">
        <v>1851</v>
      </c>
      <c r="AS1093" t="str">
        <f>("Issuance of emergency order is restricted, Duration of emergency order is limited")</f>
        <v>Issuance of emergency order is restricted, Duration of emergency order is limited</v>
      </c>
      <c r="AT1093" t="s">
        <v>1850</v>
      </c>
      <c r="AV1093" t="s">
        <v>1851</v>
      </c>
    </row>
    <row r="1094" spans="1:48" x14ac:dyDescent="0.35">
      <c r="A1094" t="s">
        <v>1849</v>
      </c>
      <c r="B1094" t="s">
        <v>1852</v>
      </c>
      <c r="C1094" s="1">
        <v>44256</v>
      </c>
      <c r="D1094" s="1">
        <v>44293</v>
      </c>
      <c r="E1094">
        <v>1</v>
      </c>
      <c r="F1094" t="s">
        <v>1852</v>
      </c>
      <c r="H1094" t="s">
        <v>1853</v>
      </c>
      <c r="I1094" t="str">
        <f>("SF 94")</f>
        <v>SF 94</v>
      </c>
      <c r="J1094" t="s">
        <v>1852</v>
      </c>
      <c r="L1094" t="s">
        <v>1853</v>
      </c>
      <c r="M1094" s="1">
        <v>44256</v>
      </c>
      <c r="N1094" t="s">
        <v>1852</v>
      </c>
      <c r="P1094" t="s">
        <v>1853</v>
      </c>
      <c r="Q1094" t="str">
        <f>("Introduced")</f>
        <v>Introduced</v>
      </c>
      <c r="R1094" t="s">
        <v>1852</v>
      </c>
      <c r="T1094" t="s">
        <v>1853</v>
      </c>
      <c r="U1094" s="1">
        <v>44279</v>
      </c>
      <c r="V1094" t="s">
        <v>1852</v>
      </c>
      <c r="X1094" t="s">
        <v>1853</v>
      </c>
      <c r="Y1094">
        <v>1</v>
      </c>
      <c r="Z1094" t="s">
        <v>1852</v>
      </c>
      <c r="AB1094" t="s">
        <v>1853</v>
      </c>
      <c r="AC1094" t="str">
        <f>("Scope of emergency order is restricted")</f>
        <v>Scope of emergency order is restricted</v>
      </c>
      <c r="AD1094" t="s">
        <v>1854</v>
      </c>
      <c r="AF1094" t="s">
        <v>1855</v>
      </c>
      <c r="AG1094">
        <v>1</v>
      </c>
      <c r="AH1094" t="s">
        <v>1852</v>
      </c>
      <c r="AJ1094" t="s">
        <v>1853</v>
      </c>
      <c r="AK1094" t="str">
        <f>("Scope of emergency order is restricted")</f>
        <v>Scope of emergency order is restricted</v>
      </c>
      <c r="AL1094" t="s">
        <v>1854</v>
      </c>
      <c r="AN1094" t="s">
        <v>1855</v>
      </c>
      <c r="AO1094">
        <v>1</v>
      </c>
      <c r="AP1094" t="s">
        <v>1852</v>
      </c>
      <c r="AR1094" t="s">
        <v>1853</v>
      </c>
      <c r="AS1094" t="str">
        <f>("Scope of emergency order is restricted")</f>
        <v>Scope of emergency order is restricted</v>
      </c>
      <c r="AT1094" t="s">
        <v>1854</v>
      </c>
      <c r="AV1094" t="s">
        <v>1855</v>
      </c>
    </row>
    <row r="1095" spans="1:48" x14ac:dyDescent="0.35">
      <c r="A1095" t="s">
        <v>1849</v>
      </c>
      <c r="B1095" t="s">
        <v>1856</v>
      </c>
      <c r="C1095" s="1">
        <v>44258</v>
      </c>
      <c r="D1095" s="1">
        <v>44292</v>
      </c>
      <c r="E1095">
        <v>1</v>
      </c>
      <c r="F1095" t="s">
        <v>1857</v>
      </c>
      <c r="H1095" t="s">
        <v>1858</v>
      </c>
      <c r="I1095" t="str">
        <f>("HB 98")</f>
        <v>HB 98</v>
      </c>
      <c r="J1095" t="s">
        <v>1857</v>
      </c>
      <c r="L1095" t="s">
        <v>1858</v>
      </c>
      <c r="M1095" s="1">
        <v>44258</v>
      </c>
      <c r="N1095" t="s">
        <v>1857</v>
      </c>
      <c r="P1095" t="s">
        <v>1858</v>
      </c>
      <c r="Q1095" t="str">
        <f>("Introduced")</f>
        <v>Introduced</v>
      </c>
      <c r="R1095" t="s">
        <v>1857</v>
      </c>
      <c r="T1095" t="s">
        <v>1858</v>
      </c>
      <c r="U1095" s="1">
        <v>44294</v>
      </c>
      <c r="V1095" t="s">
        <v>1857</v>
      </c>
      <c r="X1095" t="s">
        <v>1858</v>
      </c>
      <c r="Y1095">
        <v>1</v>
      </c>
      <c r="Z1095" t="s">
        <v>1857</v>
      </c>
      <c r="AB1095" t="s">
        <v>1858</v>
      </c>
      <c r="AC1095" t="str">
        <f>("Issuance of emergency order is restricted, Duration of emergency order is limited")</f>
        <v>Issuance of emergency order is restricted, Duration of emergency order is limited</v>
      </c>
      <c r="AD1095" t="s">
        <v>1857</v>
      </c>
      <c r="AF1095" t="s">
        <v>1858</v>
      </c>
      <c r="AG1095">
        <v>1</v>
      </c>
      <c r="AH1095" t="s">
        <v>1857</v>
      </c>
      <c r="AJ1095" t="s">
        <v>1858</v>
      </c>
      <c r="AK1095" t="str">
        <f t="shared" ref="AK1095:AK1105" si="81">("Issuance of emergency order is restricted, Duration of emergency order is limited")</f>
        <v>Issuance of emergency order is restricted, Duration of emergency order is limited</v>
      </c>
      <c r="AL1095" t="s">
        <v>1857</v>
      </c>
      <c r="AN1095" t="s">
        <v>1858</v>
      </c>
      <c r="AO1095">
        <v>1</v>
      </c>
      <c r="AP1095" t="s">
        <v>1857</v>
      </c>
      <c r="AR1095" t="s">
        <v>1858</v>
      </c>
      <c r="AS1095" t="str">
        <f t="shared" ref="AS1095:AS1105" si="82">("Issuance of emergency order is restricted, Duration of emergency order is limited")</f>
        <v>Issuance of emergency order is restricted, Duration of emergency order is limited</v>
      </c>
      <c r="AT1095" t="s">
        <v>1857</v>
      </c>
      <c r="AV1095" t="s">
        <v>1858</v>
      </c>
    </row>
    <row r="1096" spans="1:48" x14ac:dyDescent="0.35">
      <c r="A1096" t="s">
        <v>1849</v>
      </c>
      <c r="B1096" t="s">
        <v>1859</v>
      </c>
      <c r="C1096" s="1">
        <v>44258</v>
      </c>
      <c r="D1096" s="1">
        <v>44292</v>
      </c>
      <c r="E1096">
        <v>1</v>
      </c>
      <c r="F1096" t="s">
        <v>1860</v>
      </c>
      <c r="H1096" t="s">
        <v>1861</v>
      </c>
      <c r="I1096" t="str">
        <f>("HB 113")</f>
        <v>HB 113</v>
      </c>
      <c r="J1096" t="s">
        <v>1860</v>
      </c>
      <c r="L1096" t="s">
        <v>1861</v>
      </c>
      <c r="M1096" s="1">
        <v>44286</v>
      </c>
      <c r="N1096" t="s">
        <v>1860</v>
      </c>
      <c r="P1096" t="s">
        <v>1861</v>
      </c>
      <c r="Q1096" t="str">
        <f>("Introduced")</f>
        <v>Introduced</v>
      </c>
      <c r="R1096" t="s">
        <v>1860</v>
      </c>
      <c r="T1096" t="s">
        <v>1861</v>
      </c>
      <c r="U1096" s="1">
        <v>44294</v>
      </c>
      <c r="V1096" t="s">
        <v>1860</v>
      </c>
      <c r="X1096" t="s">
        <v>1861</v>
      </c>
      <c r="Y1096">
        <v>1</v>
      </c>
      <c r="Z1096" t="s">
        <v>1860</v>
      </c>
      <c r="AB1096" t="s">
        <v>1861</v>
      </c>
      <c r="AC1096" t="str">
        <f>("Issuance of emergency order is restricted, Duration of emergency order is limited")</f>
        <v>Issuance of emergency order is restricted, Duration of emergency order is limited</v>
      </c>
      <c r="AD1096" t="s">
        <v>1862</v>
      </c>
      <c r="AF1096" t="s">
        <v>1863</v>
      </c>
      <c r="AG1096">
        <v>1</v>
      </c>
      <c r="AH1096" t="s">
        <v>1860</v>
      </c>
      <c r="AJ1096" t="s">
        <v>1861</v>
      </c>
      <c r="AK1096" t="str">
        <f t="shared" si="81"/>
        <v>Issuance of emergency order is restricted, Duration of emergency order is limited</v>
      </c>
      <c r="AL1096" t="s">
        <v>1862</v>
      </c>
      <c r="AN1096" t="s">
        <v>1863</v>
      </c>
      <c r="AO1096">
        <v>1</v>
      </c>
      <c r="AP1096" t="s">
        <v>1860</v>
      </c>
      <c r="AR1096" t="s">
        <v>1861</v>
      </c>
      <c r="AS1096" t="str">
        <f t="shared" si="82"/>
        <v>Issuance of emergency order is restricted, Duration of emergency order is limited</v>
      </c>
      <c r="AT1096" t="s">
        <v>1860</v>
      </c>
      <c r="AV1096" t="s">
        <v>1861</v>
      </c>
    </row>
    <row r="1097" spans="1:48" x14ac:dyDescent="0.35">
      <c r="A1097" t="s">
        <v>1849</v>
      </c>
      <c r="B1097" t="s">
        <v>1864</v>
      </c>
      <c r="C1097" s="1">
        <v>44260</v>
      </c>
      <c r="D1097" s="1">
        <v>44292</v>
      </c>
      <c r="E1097">
        <v>1</v>
      </c>
      <c r="F1097" t="s">
        <v>1864</v>
      </c>
      <c r="H1097" t="s">
        <v>1865</v>
      </c>
      <c r="I1097" t="str">
        <f>("HB 56")</f>
        <v>HB 56</v>
      </c>
      <c r="J1097" t="s">
        <v>1864</v>
      </c>
      <c r="L1097" t="s">
        <v>1865</v>
      </c>
      <c r="M1097" s="1">
        <v>44260</v>
      </c>
      <c r="N1097" t="s">
        <v>1864</v>
      </c>
      <c r="P1097" t="s">
        <v>1865</v>
      </c>
      <c r="Q1097" t="str">
        <f>("Introduced")</f>
        <v>Introduced</v>
      </c>
      <c r="R1097" t="s">
        <v>1864</v>
      </c>
      <c r="T1097" t="s">
        <v>1865</v>
      </c>
      <c r="U1097" s="1">
        <v>44294</v>
      </c>
      <c r="V1097" t="s">
        <v>1864</v>
      </c>
      <c r="X1097" t="s">
        <v>1865</v>
      </c>
      <c r="Y1097">
        <v>1</v>
      </c>
      <c r="Z1097" t="s">
        <v>1864</v>
      </c>
      <c r="AB1097" t="s">
        <v>1865</v>
      </c>
      <c r="AC1097" t="str">
        <f>("Issuance of emergency order is restricted, Duration of emergency order is limited")</f>
        <v>Issuance of emergency order is restricted, Duration of emergency order is limited</v>
      </c>
      <c r="AD1097" t="s">
        <v>1864</v>
      </c>
      <c r="AF1097" t="s">
        <v>1865</v>
      </c>
      <c r="AG1097">
        <v>1</v>
      </c>
      <c r="AH1097" t="s">
        <v>1864</v>
      </c>
      <c r="AJ1097" t="s">
        <v>1865</v>
      </c>
      <c r="AK1097" t="str">
        <f t="shared" si="81"/>
        <v>Issuance of emergency order is restricted, Duration of emergency order is limited</v>
      </c>
      <c r="AL1097" t="s">
        <v>1864</v>
      </c>
      <c r="AN1097" t="s">
        <v>1865</v>
      </c>
      <c r="AO1097">
        <v>1</v>
      </c>
      <c r="AP1097" t="s">
        <v>1864</v>
      </c>
      <c r="AR1097" t="s">
        <v>1865</v>
      </c>
      <c r="AS1097" t="str">
        <f t="shared" si="82"/>
        <v>Issuance of emergency order is restricted, Duration of emergency order is limited</v>
      </c>
      <c r="AT1097" t="s">
        <v>1864</v>
      </c>
      <c r="AV1097" t="s">
        <v>1865</v>
      </c>
    </row>
    <row r="1098" spans="1:48" x14ac:dyDescent="0.35">
      <c r="A1098" t="s">
        <v>1849</v>
      </c>
      <c r="B1098" t="s">
        <v>1850</v>
      </c>
      <c r="C1098" s="1">
        <v>44265</v>
      </c>
      <c r="D1098" s="1">
        <v>44285</v>
      </c>
      <c r="E1098">
        <v>1</v>
      </c>
      <c r="F1098" t="s">
        <v>1850</v>
      </c>
      <c r="H1098" t="s">
        <v>1866</v>
      </c>
      <c r="I1098" t="str">
        <f>("SF 80")</f>
        <v>SF 80</v>
      </c>
      <c r="J1098" t="s">
        <v>1850</v>
      </c>
      <c r="L1098" t="s">
        <v>1866</v>
      </c>
      <c r="M1098" s="1">
        <v>44231</v>
      </c>
      <c r="N1098" t="s">
        <v>1850</v>
      </c>
      <c r="P1098" t="s">
        <v>1866</v>
      </c>
      <c r="Q1098" t="str">
        <f>("Passed First Chamber")</f>
        <v>Passed First Chamber</v>
      </c>
      <c r="R1098" t="s">
        <v>1850</v>
      </c>
      <c r="T1098" t="s">
        <v>1866</v>
      </c>
      <c r="U1098" s="1">
        <v>44286</v>
      </c>
      <c r="V1098" t="s">
        <v>1850</v>
      </c>
      <c r="X1098" t="s">
        <v>1866</v>
      </c>
      <c r="Y1098">
        <v>1</v>
      </c>
      <c r="Z1098" t="s">
        <v>1850</v>
      </c>
      <c r="AB1098" t="s">
        <v>1866</v>
      </c>
      <c r="AC1098" t="str">
        <f>("Issuance of emergency order is restricted, Duration of emergency order is limited")</f>
        <v>Issuance of emergency order is restricted, Duration of emergency order is limited</v>
      </c>
      <c r="AD1098" t="s">
        <v>1850</v>
      </c>
      <c r="AF1098" t="s">
        <v>1866</v>
      </c>
      <c r="AG1098">
        <v>1</v>
      </c>
      <c r="AH1098" t="s">
        <v>1850</v>
      </c>
      <c r="AJ1098" t="s">
        <v>1866</v>
      </c>
      <c r="AK1098" t="str">
        <f t="shared" si="81"/>
        <v>Issuance of emergency order is restricted, Duration of emergency order is limited</v>
      </c>
      <c r="AL1098" t="s">
        <v>1850</v>
      </c>
      <c r="AN1098" t="s">
        <v>1866</v>
      </c>
      <c r="AO1098">
        <v>1</v>
      </c>
      <c r="AP1098" t="s">
        <v>1850</v>
      </c>
      <c r="AR1098" t="s">
        <v>1866</v>
      </c>
      <c r="AS1098" t="str">
        <f t="shared" si="82"/>
        <v>Issuance of emergency order is restricted, Duration of emergency order is limited</v>
      </c>
      <c r="AT1098" t="s">
        <v>1850</v>
      </c>
      <c r="AV1098" t="s">
        <v>1866</v>
      </c>
    </row>
    <row r="1099" spans="1:48" x14ac:dyDescent="0.35">
      <c r="A1099" t="s">
        <v>1849</v>
      </c>
      <c r="B1099" t="s">
        <v>1867</v>
      </c>
      <c r="C1099" s="1">
        <v>44279</v>
      </c>
      <c r="D1099" s="1">
        <v>44279</v>
      </c>
      <c r="E1099">
        <v>1</v>
      </c>
      <c r="F1099" t="s">
        <v>1867</v>
      </c>
      <c r="H1099" t="s">
        <v>1868</v>
      </c>
      <c r="I1099" t="str">
        <f>("HB 127")</f>
        <v>HB 127</v>
      </c>
      <c r="J1099" t="s">
        <v>1867</v>
      </c>
      <c r="L1099" t="s">
        <v>1868</v>
      </c>
      <c r="M1099" s="1">
        <v>44279</v>
      </c>
      <c r="N1099" t="s">
        <v>1867</v>
      </c>
      <c r="P1099" t="s">
        <v>1868</v>
      </c>
      <c r="Q1099" t="str">
        <f>("Introduced")</f>
        <v>Introduced</v>
      </c>
      <c r="R1099" t="s">
        <v>1867</v>
      </c>
      <c r="T1099" t="s">
        <v>1868</v>
      </c>
      <c r="U1099" s="1">
        <v>44308</v>
      </c>
      <c r="V1099" t="s">
        <v>1867</v>
      </c>
      <c r="X1099" t="s">
        <v>1868</v>
      </c>
      <c r="Y1099">
        <v>0</v>
      </c>
      <c r="AG1099">
        <v>1</v>
      </c>
      <c r="AH1099" t="s">
        <v>1867</v>
      </c>
      <c r="AJ1099" t="s">
        <v>1868</v>
      </c>
      <c r="AK1099" t="str">
        <f t="shared" si="81"/>
        <v>Issuance of emergency order is restricted, Duration of emergency order is limited</v>
      </c>
      <c r="AL1099" t="s">
        <v>1867</v>
      </c>
      <c r="AN1099" t="s">
        <v>1868</v>
      </c>
      <c r="AO1099">
        <v>1</v>
      </c>
      <c r="AP1099" t="s">
        <v>1867</v>
      </c>
      <c r="AR1099" t="s">
        <v>1868</v>
      </c>
      <c r="AS1099" t="str">
        <f t="shared" si="82"/>
        <v>Issuance of emergency order is restricted, Duration of emergency order is limited</v>
      </c>
      <c r="AT1099" t="s">
        <v>1867</v>
      </c>
      <c r="AV1099" t="s">
        <v>1868</v>
      </c>
    </row>
    <row r="1100" spans="1:48" x14ac:dyDescent="0.35">
      <c r="A1100" t="s">
        <v>1849</v>
      </c>
      <c r="B1100" t="s">
        <v>1867</v>
      </c>
      <c r="C1100" s="1">
        <v>44280</v>
      </c>
      <c r="D1100" s="1">
        <v>44287</v>
      </c>
      <c r="E1100">
        <v>1</v>
      </c>
      <c r="F1100" t="s">
        <v>1867</v>
      </c>
      <c r="H1100" t="s">
        <v>1869</v>
      </c>
      <c r="I1100" t="str">
        <f>("HB 127")</f>
        <v>HB 127</v>
      </c>
      <c r="J1100" t="s">
        <v>1867</v>
      </c>
      <c r="L1100" t="s">
        <v>1869</v>
      </c>
      <c r="M1100" s="1">
        <v>44279</v>
      </c>
      <c r="N1100" t="s">
        <v>1867</v>
      </c>
      <c r="P1100" t="s">
        <v>1869</v>
      </c>
      <c r="Q1100" t="str">
        <f>("Passed First Chamber")</f>
        <v>Passed First Chamber</v>
      </c>
      <c r="R1100" t="s">
        <v>1867</v>
      </c>
      <c r="T1100" t="s">
        <v>1869</v>
      </c>
      <c r="U1100" s="1">
        <v>44308</v>
      </c>
      <c r="V1100" t="s">
        <v>1867</v>
      </c>
      <c r="X1100" t="s">
        <v>1869</v>
      </c>
      <c r="Y1100">
        <v>0</v>
      </c>
      <c r="Z1100" t="s">
        <v>1867</v>
      </c>
      <c r="AB1100" t="s">
        <v>1869</v>
      </c>
      <c r="AG1100">
        <v>1</v>
      </c>
      <c r="AH1100" t="s">
        <v>1867</v>
      </c>
      <c r="AJ1100" t="s">
        <v>1869</v>
      </c>
      <c r="AK1100" t="str">
        <f t="shared" si="81"/>
        <v>Issuance of emergency order is restricted, Duration of emergency order is limited</v>
      </c>
      <c r="AL1100" t="s">
        <v>1867</v>
      </c>
      <c r="AN1100" t="s">
        <v>1869</v>
      </c>
      <c r="AO1100">
        <v>1</v>
      </c>
      <c r="AP1100" t="s">
        <v>1867</v>
      </c>
      <c r="AR1100" t="s">
        <v>1869</v>
      </c>
      <c r="AS1100" t="str">
        <f t="shared" si="82"/>
        <v>Issuance of emergency order is restricted, Duration of emergency order is limited</v>
      </c>
      <c r="AT1100" t="s">
        <v>1867</v>
      </c>
      <c r="AV1100" t="s">
        <v>1869</v>
      </c>
    </row>
    <row r="1101" spans="1:48" x14ac:dyDescent="0.35">
      <c r="A1101" t="s">
        <v>1849</v>
      </c>
      <c r="B1101" t="s">
        <v>1850</v>
      </c>
      <c r="C1101" s="1">
        <v>44286</v>
      </c>
      <c r="D1101" s="1">
        <v>44701</v>
      </c>
      <c r="E1101">
        <v>1</v>
      </c>
      <c r="F1101" t="s">
        <v>1850</v>
      </c>
      <c r="H1101" t="s">
        <v>1870</v>
      </c>
      <c r="I1101" t="str">
        <f>("SF 80")</f>
        <v>SF 80</v>
      </c>
      <c r="J1101" t="s">
        <v>1850</v>
      </c>
      <c r="L1101" t="s">
        <v>1870</v>
      </c>
      <c r="M1101" s="1">
        <v>44231</v>
      </c>
      <c r="N1101" t="s">
        <v>1850</v>
      </c>
      <c r="P1101" t="s">
        <v>1870</v>
      </c>
      <c r="Q1101" t="str">
        <f>("Failed")</f>
        <v>Failed</v>
      </c>
      <c r="R1101" t="s">
        <v>1850</v>
      </c>
      <c r="T1101" t="s">
        <v>1870</v>
      </c>
      <c r="U1101" s="1">
        <v>44286</v>
      </c>
      <c r="V1101" t="s">
        <v>1850</v>
      </c>
      <c r="X1101" t="s">
        <v>1870</v>
      </c>
      <c r="Y1101">
        <v>1</v>
      </c>
      <c r="Z1101" t="s">
        <v>1850</v>
      </c>
      <c r="AB1101" t="s">
        <v>1870</v>
      </c>
      <c r="AC1101" t="str">
        <f>("Issuance of emergency order is restricted, Duration of emergency order is limited")</f>
        <v>Issuance of emergency order is restricted, Duration of emergency order is limited</v>
      </c>
      <c r="AD1101" t="s">
        <v>1850</v>
      </c>
      <c r="AF1101" t="s">
        <v>1870</v>
      </c>
      <c r="AG1101">
        <v>1</v>
      </c>
      <c r="AH1101" t="s">
        <v>1850</v>
      </c>
      <c r="AJ1101" t="s">
        <v>1870</v>
      </c>
      <c r="AK1101" t="str">
        <f t="shared" si="81"/>
        <v>Issuance of emergency order is restricted, Duration of emergency order is limited</v>
      </c>
      <c r="AL1101" t="s">
        <v>1850</v>
      </c>
      <c r="AN1101" t="s">
        <v>1870</v>
      </c>
      <c r="AO1101">
        <v>1</v>
      </c>
      <c r="AP1101" t="s">
        <v>1850</v>
      </c>
      <c r="AR1101" t="s">
        <v>1870</v>
      </c>
      <c r="AS1101" t="str">
        <f t="shared" si="82"/>
        <v>Issuance of emergency order is restricted, Duration of emergency order is limited</v>
      </c>
      <c r="AT1101" t="s">
        <v>1850</v>
      </c>
      <c r="AV1101" t="s">
        <v>1870</v>
      </c>
    </row>
    <row r="1102" spans="1:48" x14ac:dyDescent="0.35">
      <c r="A1102" t="s">
        <v>1849</v>
      </c>
      <c r="B1102" t="s">
        <v>1867</v>
      </c>
      <c r="C1102" s="1">
        <v>44288</v>
      </c>
      <c r="D1102" s="1">
        <v>44307</v>
      </c>
      <c r="E1102">
        <v>1</v>
      </c>
      <c r="F1102" t="s">
        <v>1867</v>
      </c>
      <c r="H1102" t="s">
        <v>1871</v>
      </c>
      <c r="I1102" t="str">
        <f>("HB 127")</f>
        <v>HB 127</v>
      </c>
      <c r="J1102" t="s">
        <v>1867</v>
      </c>
      <c r="L1102" t="s">
        <v>1871</v>
      </c>
      <c r="M1102" s="1">
        <v>44279</v>
      </c>
      <c r="N1102" t="s">
        <v>1867</v>
      </c>
      <c r="P1102" t="s">
        <v>1871</v>
      </c>
      <c r="Q1102" t="str">
        <f>("Passed Second Chamber")</f>
        <v>Passed Second Chamber</v>
      </c>
      <c r="R1102" t="s">
        <v>1867</v>
      </c>
      <c r="T1102" t="s">
        <v>1871</v>
      </c>
      <c r="U1102" s="1">
        <v>44308</v>
      </c>
      <c r="V1102" t="s">
        <v>1867</v>
      </c>
      <c r="X1102" t="s">
        <v>1871</v>
      </c>
      <c r="Y1102">
        <v>0</v>
      </c>
      <c r="AG1102">
        <v>1</v>
      </c>
      <c r="AH1102" t="s">
        <v>1867</v>
      </c>
      <c r="AJ1102" t="s">
        <v>1871</v>
      </c>
      <c r="AK1102" t="str">
        <f t="shared" si="81"/>
        <v>Issuance of emergency order is restricted, Duration of emergency order is limited</v>
      </c>
      <c r="AL1102" t="s">
        <v>1867</v>
      </c>
      <c r="AN1102" t="s">
        <v>1871</v>
      </c>
      <c r="AO1102">
        <v>1</v>
      </c>
      <c r="AP1102" t="s">
        <v>1867</v>
      </c>
      <c r="AR1102" t="s">
        <v>1871</v>
      </c>
      <c r="AS1102" t="str">
        <f t="shared" si="82"/>
        <v>Issuance of emergency order is restricted, Duration of emergency order is limited</v>
      </c>
      <c r="AT1102" t="s">
        <v>1867</v>
      </c>
      <c r="AV1102" t="s">
        <v>1871</v>
      </c>
    </row>
    <row r="1103" spans="1:48" x14ac:dyDescent="0.35">
      <c r="A1103" t="s">
        <v>1849</v>
      </c>
      <c r="B1103" t="s">
        <v>1864</v>
      </c>
      <c r="C1103" s="1">
        <v>44293</v>
      </c>
      <c r="D1103" s="1">
        <v>44701</v>
      </c>
      <c r="E1103">
        <v>1</v>
      </c>
      <c r="I1103" t="str">
        <f>("HB 56")</f>
        <v>HB 56</v>
      </c>
      <c r="J1103" t="s">
        <v>1872</v>
      </c>
      <c r="L1103" t="s">
        <v>1873</v>
      </c>
      <c r="M1103" s="1">
        <v>44260</v>
      </c>
      <c r="N1103" t="s">
        <v>1872</v>
      </c>
      <c r="P1103" t="s">
        <v>1873</v>
      </c>
      <c r="Q1103" t="str">
        <f>("Failed")</f>
        <v>Failed</v>
      </c>
      <c r="R1103" t="s">
        <v>1872</v>
      </c>
      <c r="T1103" t="s">
        <v>1873</v>
      </c>
      <c r="U1103" s="1">
        <v>44294</v>
      </c>
      <c r="V1103" t="s">
        <v>1872</v>
      </c>
      <c r="X1103" t="s">
        <v>1873</v>
      </c>
      <c r="Y1103">
        <v>1</v>
      </c>
      <c r="Z1103" t="s">
        <v>1872</v>
      </c>
      <c r="AB1103" t="s">
        <v>1873</v>
      </c>
      <c r="AC1103" t="str">
        <f>("Issuance of emergency order is restricted, Duration of emergency order is limited")</f>
        <v>Issuance of emergency order is restricted, Duration of emergency order is limited</v>
      </c>
      <c r="AD1103" t="s">
        <v>1872</v>
      </c>
      <c r="AF1103" t="s">
        <v>1873</v>
      </c>
      <c r="AG1103">
        <v>1</v>
      </c>
      <c r="AH1103" t="s">
        <v>1872</v>
      </c>
      <c r="AJ1103" t="s">
        <v>1873</v>
      </c>
      <c r="AK1103" t="str">
        <f t="shared" si="81"/>
        <v>Issuance of emergency order is restricted, Duration of emergency order is limited</v>
      </c>
      <c r="AL1103" t="s">
        <v>1872</v>
      </c>
      <c r="AN1103" t="s">
        <v>1873</v>
      </c>
      <c r="AO1103">
        <v>1</v>
      </c>
      <c r="AP1103" t="s">
        <v>1872</v>
      </c>
      <c r="AR1103" t="s">
        <v>1873</v>
      </c>
      <c r="AS1103" t="str">
        <f t="shared" si="82"/>
        <v>Issuance of emergency order is restricted, Duration of emergency order is limited</v>
      </c>
      <c r="AT1103" t="s">
        <v>1872</v>
      </c>
      <c r="AV1103" t="s">
        <v>1873</v>
      </c>
    </row>
    <row r="1104" spans="1:48" x14ac:dyDescent="0.35">
      <c r="A1104" t="s">
        <v>1849</v>
      </c>
      <c r="B1104" t="s">
        <v>1856</v>
      </c>
      <c r="C1104" s="1">
        <v>44293</v>
      </c>
      <c r="D1104" s="1">
        <v>44701</v>
      </c>
      <c r="E1104">
        <v>1</v>
      </c>
      <c r="F1104" t="s">
        <v>1857</v>
      </c>
      <c r="H1104" t="s">
        <v>139</v>
      </c>
      <c r="I1104" t="str">
        <f>("HB 98")</f>
        <v>HB 98</v>
      </c>
      <c r="J1104" t="s">
        <v>1857</v>
      </c>
      <c r="L1104" t="s">
        <v>139</v>
      </c>
      <c r="M1104" s="1">
        <v>44258</v>
      </c>
      <c r="N1104" t="s">
        <v>1857</v>
      </c>
      <c r="P1104" t="s">
        <v>139</v>
      </c>
      <c r="Q1104" t="str">
        <f>("Failed")</f>
        <v>Failed</v>
      </c>
      <c r="R1104" t="s">
        <v>1857</v>
      </c>
      <c r="T1104" t="s">
        <v>139</v>
      </c>
      <c r="U1104" s="1">
        <v>44294</v>
      </c>
      <c r="V1104" t="s">
        <v>1857</v>
      </c>
      <c r="X1104" t="s">
        <v>139</v>
      </c>
      <c r="Y1104">
        <v>1</v>
      </c>
      <c r="Z1104" t="s">
        <v>1857</v>
      </c>
      <c r="AB1104" t="s">
        <v>139</v>
      </c>
      <c r="AC1104" t="str">
        <f>("Issuance of emergency order is restricted, Duration of emergency order is limited")</f>
        <v>Issuance of emergency order is restricted, Duration of emergency order is limited</v>
      </c>
      <c r="AD1104" t="s">
        <v>1857</v>
      </c>
      <c r="AF1104" t="s">
        <v>139</v>
      </c>
      <c r="AG1104">
        <v>1</v>
      </c>
      <c r="AH1104" t="s">
        <v>1857</v>
      </c>
      <c r="AJ1104" t="s">
        <v>139</v>
      </c>
      <c r="AK1104" t="str">
        <f t="shared" si="81"/>
        <v>Issuance of emergency order is restricted, Duration of emergency order is limited</v>
      </c>
      <c r="AL1104" t="s">
        <v>1857</v>
      </c>
      <c r="AN1104" t="s">
        <v>139</v>
      </c>
      <c r="AO1104">
        <v>1</v>
      </c>
      <c r="AP1104" t="s">
        <v>1857</v>
      </c>
      <c r="AR1104" t="s">
        <v>139</v>
      </c>
      <c r="AS1104" t="str">
        <f t="shared" si="82"/>
        <v>Issuance of emergency order is restricted, Duration of emergency order is limited</v>
      </c>
      <c r="AT1104" t="s">
        <v>1857</v>
      </c>
      <c r="AV1104" t="s">
        <v>139</v>
      </c>
    </row>
    <row r="1105" spans="1:48" x14ac:dyDescent="0.35">
      <c r="A1105" t="s">
        <v>1849</v>
      </c>
      <c r="B1105" t="s">
        <v>1859</v>
      </c>
      <c r="C1105" s="1">
        <v>44293</v>
      </c>
      <c r="D1105" s="1">
        <v>44701</v>
      </c>
      <c r="E1105">
        <v>1</v>
      </c>
      <c r="F1105" t="s">
        <v>1860</v>
      </c>
      <c r="H1105" t="s">
        <v>1874</v>
      </c>
      <c r="I1105" t="str">
        <f>("HB 113")</f>
        <v>HB 113</v>
      </c>
      <c r="J1105" t="s">
        <v>1860</v>
      </c>
      <c r="L1105" t="s">
        <v>1874</v>
      </c>
      <c r="M1105" s="1">
        <v>44286</v>
      </c>
      <c r="N1105" t="s">
        <v>1860</v>
      </c>
      <c r="P1105" t="s">
        <v>1874</v>
      </c>
      <c r="Q1105" t="str">
        <f>("Failed")</f>
        <v>Failed</v>
      </c>
      <c r="R1105" t="s">
        <v>1860</v>
      </c>
      <c r="T1105" t="s">
        <v>1874</v>
      </c>
      <c r="U1105" s="1">
        <v>44294</v>
      </c>
      <c r="V1105" t="s">
        <v>1860</v>
      </c>
      <c r="X1105" t="s">
        <v>1874</v>
      </c>
      <c r="Y1105">
        <v>1</v>
      </c>
      <c r="Z1105" t="s">
        <v>1860</v>
      </c>
      <c r="AB1105" t="s">
        <v>1874</v>
      </c>
      <c r="AC1105" t="str">
        <f>("Issuance of emergency order is restricted, Duration of emergency order is limited")</f>
        <v>Issuance of emergency order is restricted, Duration of emergency order is limited</v>
      </c>
      <c r="AD1105" t="s">
        <v>1860</v>
      </c>
      <c r="AF1105" t="s">
        <v>1874</v>
      </c>
      <c r="AG1105">
        <v>1</v>
      </c>
      <c r="AH1105" t="s">
        <v>1860</v>
      </c>
      <c r="AJ1105" t="s">
        <v>1874</v>
      </c>
      <c r="AK1105" t="str">
        <f t="shared" si="81"/>
        <v>Issuance of emergency order is restricted, Duration of emergency order is limited</v>
      </c>
      <c r="AL1105" t="s">
        <v>1860</v>
      </c>
      <c r="AN1105" t="s">
        <v>1874</v>
      </c>
      <c r="AO1105">
        <v>1</v>
      </c>
      <c r="AP1105" t="s">
        <v>1860</v>
      </c>
      <c r="AR1105" t="s">
        <v>1874</v>
      </c>
      <c r="AS1105" t="str">
        <f t="shared" si="82"/>
        <v>Issuance of emergency order is restricted, Duration of emergency order is limited</v>
      </c>
      <c r="AT1105" t="s">
        <v>1860</v>
      </c>
      <c r="AV1105" t="s">
        <v>1874</v>
      </c>
    </row>
    <row r="1106" spans="1:48" x14ac:dyDescent="0.35">
      <c r="A1106" t="s">
        <v>1849</v>
      </c>
      <c r="B1106" t="s">
        <v>1852</v>
      </c>
      <c r="C1106" s="1">
        <v>44294</v>
      </c>
      <c r="D1106" s="1">
        <v>44701</v>
      </c>
      <c r="E1106">
        <v>1</v>
      </c>
      <c r="F1106" t="s">
        <v>1852</v>
      </c>
      <c r="H1106" t="s">
        <v>1875</v>
      </c>
      <c r="I1106" t="str">
        <f>("SF 94")</f>
        <v>SF 94</v>
      </c>
      <c r="J1106" t="s">
        <v>1852</v>
      </c>
      <c r="L1106" t="s">
        <v>1875</v>
      </c>
      <c r="M1106" s="1">
        <v>44256</v>
      </c>
      <c r="N1106" t="s">
        <v>1852</v>
      </c>
      <c r="P1106" t="s">
        <v>1875</v>
      </c>
      <c r="Q1106" t="str">
        <f>("Failed")</f>
        <v>Failed</v>
      </c>
      <c r="R1106" t="s">
        <v>1852</v>
      </c>
      <c r="T1106" t="s">
        <v>1875</v>
      </c>
      <c r="U1106" s="1">
        <v>44294</v>
      </c>
      <c r="V1106" t="s">
        <v>1852</v>
      </c>
      <c r="X1106" t="s">
        <v>1875</v>
      </c>
      <c r="Y1106">
        <v>1</v>
      </c>
      <c r="Z1106" t="s">
        <v>1852</v>
      </c>
      <c r="AB1106" t="s">
        <v>1875</v>
      </c>
      <c r="AC1106" t="str">
        <f>("Scope of emergency order is restricted")</f>
        <v>Scope of emergency order is restricted</v>
      </c>
      <c r="AD1106" t="s">
        <v>1854</v>
      </c>
      <c r="AF1106" t="s">
        <v>1876</v>
      </c>
      <c r="AG1106">
        <v>1</v>
      </c>
      <c r="AH1106" t="s">
        <v>1852</v>
      </c>
      <c r="AJ1106" t="s">
        <v>1875</v>
      </c>
      <c r="AK1106" t="str">
        <f>("Scope of emergency order is restricted")</f>
        <v>Scope of emergency order is restricted</v>
      </c>
      <c r="AL1106" t="s">
        <v>1854</v>
      </c>
      <c r="AN1106" t="s">
        <v>1876</v>
      </c>
      <c r="AO1106">
        <v>1</v>
      </c>
      <c r="AP1106" t="s">
        <v>1852</v>
      </c>
      <c r="AR1106" t="s">
        <v>1875</v>
      </c>
      <c r="AS1106" t="str">
        <f>("Scope of emergency order is restricted")</f>
        <v>Scope of emergency order is restricted</v>
      </c>
      <c r="AT1106" t="s">
        <v>1854</v>
      </c>
      <c r="AV1106" t="s">
        <v>1876</v>
      </c>
    </row>
    <row r="1107" spans="1:48" x14ac:dyDescent="0.35">
      <c r="A1107" t="s">
        <v>1849</v>
      </c>
      <c r="B1107" t="s">
        <v>1867</v>
      </c>
      <c r="C1107" s="1">
        <v>44308</v>
      </c>
      <c r="D1107" s="1">
        <v>44701</v>
      </c>
      <c r="E1107">
        <v>1</v>
      </c>
      <c r="F1107" t="s">
        <v>1867</v>
      </c>
      <c r="H1107" t="s">
        <v>1877</v>
      </c>
      <c r="I1107" t="str">
        <f>("HB 127")</f>
        <v>HB 127</v>
      </c>
      <c r="J1107" t="s">
        <v>1867</v>
      </c>
      <c r="L1107" t="s">
        <v>1877</v>
      </c>
      <c r="M1107" s="1">
        <v>44279</v>
      </c>
      <c r="N1107" t="s">
        <v>1867</v>
      </c>
      <c r="P1107" t="s">
        <v>1877</v>
      </c>
      <c r="Q1107" t="str">
        <f>("Enacted")</f>
        <v>Enacted</v>
      </c>
      <c r="R1107" t="s">
        <v>1867</v>
      </c>
      <c r="T1107" t="s">
        <v>1877</v>
      </c>
      <c r="U1107" s="1">
        <v>44308</v>
      </c>
      <c r="V1107" t="s">
        <v>1867</v>
      </c>
      <c r="X1107" t="s">
        <v>1877</v>
      </c>
      <c r="Y1107">
        <v>0</v>
      </c>
      <c r="AG1107">
        <v>1</v>
      </c>
      <c r="AH1107" t="s">
        <v>1867</v>
      </c>
      <c r="AJ1107" t="s">
        <v>1877</v>
      </c>
      <c r="AK1107" t="str">
        <f>("Issuance of emergency order is restricted, Duration of emergency order is limited")</f>
        <v>Issuance of emergency order is restricted, Duration of emergency order is limited</v>
      </c>
      <c r="AL1107" t="s">
        <v>1867</v>
      </c>
      <c r="AN1107" t="s">
        <v>1877</v>
      </c>
      <c r="AO1107">
        <v>1</v>
      </c>
      <c r="AP1107" t="s">
        <v>1867</v>
      </c>
      <c r="AR1107" t="s">
        <v>1877</v>
      </c>
      <c r="AS1107" t="str">
        <f>("Issuance of emergency order is restricted, Duration of emergency order is limited")</f>
        <v>Issuance of emergency order is restricted, Duration of emergency order is limited</v>
      </c>
      <c r="AT1107" t="s">
        <v>1867</v>
      </c>
      <c r="AV1107" t="s">
        <v>1877</v>
      </c>
    </row>
    <row r="1108" spans="1:48" x14ac:dyDescent="0.35">
      <c r="A1108" t="s">
        <v>1849</v>
      </c>
      <c r="B1108" t="s">
        <v>1141</v>
      </c>
      <c r="C1108" s="1">
        <v>44607</v>
      </c>
      <c r="D1108" s="1">
        <v>44630</v>
      </c>
      <c r="E1108">
        <v>1</v>
      </c>
      <c r="F1108" t="s">
        <v>1141</v>
      </c>
      <c r="H1108" t="s">
        <v>1878</v>
      </c>
      <c r="I1108" t="str">
        <f>("HB 121")</f>
        <v>HB 121</v>
      </c>
      <c r="J1108" t="s">
        <v>1141</v>
      </c>
      <c r="L1108" t="s">
        <v>1878</v>
      </c>
      <c r="M1108" s="1">
        <v>44242</v>
      </c>
      <c r="N1108" t="s">
        <v>1141</v>
      </c>
      <c r="P1108" t="s">
        <v>1878</v>
      </c>
      <c r="Q1108" t="str">
        <f>("Introduced")</f>
        <v>Introduced</v>
      </c>
      <c r="R1108" t="s">
        <v>1141</v>
      </c>
      <c r="T1108" t="s">
        <v>1878</v>
      </c>
      <c r="U1108" s="1">
        <v>44245</v>
      </c>
      <c r="V1108" t="s">
        <v>1141</v>
      </c>
      <c r="X1108" t="s">
        <v>1878</v>
      </c>
      <c r="Y1108">
        <v>1</v>
      </c>
      <c r="Z1108" t="s">
        <v>1141</v>
      </c>
      <c r="AB1108" t="s">
        <v>1878</v>
      </c>
      <c r="AC1108" t="str">
        <f>("Scope of emergency order is restricted")</f>
        <v>Scope of emergency order is restricted</v>
      </c>
      <c r="AD1108" t="s">
        <v>1141</v>
      </c>
      <c r="AF1108" t="s">
        <v>1878</v>
      </c>
      <c r="AG1108">
        <v>1</v>
      </c>
      <c r="AH1108" t="s">
        <v>1141</v>
      </c>
      <c r="AJ1108" t="s">
        <v>1878</v>
      </c>
      <c r="AK1108" t="str">
        <f>("Scope of emergency order is restricted")</f>
        <v>Scope of emergency order is restricted</v>
      </c>
      <c r="AL1108" t="s">
        <v>1141</v>
      </c>
      <c r="AN1108" t="s">
        <v>1878</v>
      </c>
      <c r="AO1108">
        <v>1</v>
      </c>
      <c r="AP1108" t="s">
        <v>1141</v>
      </c>
      <c r="AR1108" t="s">
        <v>1878</v>
      </c>
      <c r="AS1108" t="str">
        <f>("Scope of emergency order is restricted")</f>
        <v>Scope of emergency order is restricted</v>
      </c>
      <c r="AT1108" t="s">
        <v>1141</v>
      </c>
      <c r="AV1108" t="s">
        <v>1878</v>
      </c>
    </row>
    <row r="1109" spans="1:48" x14ac:dyDescent="0.35">
      <c r="A1109" t="s">
        <v>1849</v>
      </c>
      <c r="B1109" t="s">
        <v>1141</v>
      </c>
      <c r="C1109" s="1">
        <v>44631</v>
      </c>
      <c r="D1109" s="1">
        <v>44701</v>
      </c>
      <c r="E1109">
        <v>1</v>
      </c>
      <c r="F1109" t="s">
        <v>1141</v>
      </c>
      <c r="H1109" t="s">
        <v>1879</v>
      </c>
      <c r="I1109" t="str">
        <f>("HB 121")</f>
        <v>HB 121</v>
      </c>
      <c r="J1109" t="s">
        <v>1141</v>
      </c>
      <c r="L1109" t="s">
        <v>1879</v>
      </c>
      <c r="M1109" s="1">
        <v>44242</v>
      </c>
      <c r="N1109" t="s">
        <v>1141</v>
      </c>
      <c r="P1109" t="s">
        <v>1879</v>
      </c>
      <c r="Q1109" t="str">
        <f>("Failed")</f>
        <v>Failed</v>
      </c>
      <c r="R1109" t="s">
        <v>1141</v>
      </c>
      <c r="T1109" t="s">
        <v>1879</v>
      </c>
      <c r="U1109" s="1">
        <v>44245</v>
      </c>
      <c r="V1109" t="s">
        <v>1141</v>
      </c>
      <c r="X1109" t="s">
        <v>1879</v>
      </c>
      <c r="Y1109">
        <v>1</v>
      </c>
      <c r="Z1109" t="s">
        <v>1141</v>
      </c>
      <c r="AB1109" t="s">
        <v>1879</v>
      </c>
      <c r="AC1109" t="str">
        <f>("Scope of emergency order is restricted")</f>
        <v>Scope of emergency order is restricted</v>
      </c>
      <c r="AD1109" t="s">
        <v>1141</v>
      </c>
      <c r="AF1109" t="s">
        <v>1879</v>
      </c>
      <c r="AG1109">
        <v>1</v>
      </c>
      <c r="AH1109" t="s">
        <v>1141</v>
      </c>
      <c r="AJ1109" t="s">
        <v>1879</v>
      </c>
      <c r="AK1109" t="str">
        <f>("Scope of emergency order is restricted")</f>
        <v>Scope of emergency order is restricted</v>
      </c>
      <c r="AL1109" t="s">
        <v>1141</v>
      </c>
      <c r="AN1109" t="s">
        <v>1879</v>
      </c>
      <c r="AO1109">
        <v>1</v>
      </c>
      <c r="AP1109" t="s">
        <v>1141</v>
      </c>
      <c r="AR1109" t="s">
        <v>1879</v>
      </c>
      <c r="AS1109" t="str">
        <f>("Scope of emergency order is restricted")</f>
        <v>Scope of emergency order is restricted</v>
      </c>
      <c r="AT1109" t="s">
        <v>1141</v>
      </c>
      <c r="AV1109" t="s">
        <v>1879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09"/>
  <sheetViews>
    <sheetView workbookViewId="0"/>
  </sheetViews>
  <sheetFormatPr defaultRowHeight="14.5" x14ac:dyDescent="0.35"/>
  <cols>
    <col min="1" max="1" width="13.7265625" customWidth="1"/>
    <col min="2" max="2" width="14.26953125" customWidth="1"/>
    <col min="3" max="3" width="13.36328125" customWidth="1"/>
    <col min="6" max="6" width="12.26953125" customWidth="1"/>
    <col min="8" max="8" width="14.6328125" customWidth="1"/>
  </cols>
  <sheetData>
    <row r="1" spans="1:28" s="3" customFormat="1" ht="116" x14ac:dyDescent="0.35">
      <c r="A1" s="3" t="s">
        <v>1880</v>
      </c>
      <c r="B1" s="3" t="s">
        <v>1</v>
      </c>
      <c r="C1" s="3" t="s">
        <v>2</v>
      </c>
      <c r="D1" s="3" t="s">
        <v>3</v>
      </c>
      <c r="E1" s="3" t="s">
        <v>7</v>
      </c>
      <c r="F1" s="3" t="s">
        <v>11</v>
      </c>
      <c r="G1" s="3" t="s">
        <v>15</v>
      </c>
      <c r="H1" s="3" t="s">
        <v>19</v>
      </c>
      <c r="I1" s="3" t="s">
        <v>23</v>
      </c>
      <c r="J1" s="3" t="s">
        <v>1881</v>
      </c>
      <c r="K1" s="3" t="s">
        <v>1882</v>
      </c>
      <c r="L1" s="3" t="s">
        <v>1883</v>
      </c>
      <c r="M1" s="3" t="s">
        <v>1884</v>
      </c>
      <c r="N1" s="3" t="s">
        <v>1885</v>
      </c>
      <c r="O1" s="3" t="s">
        <v>1886</v>
      </c>
      <c r="P1" s="3" t="s">
        <v>31</v>
      </c>
      <c r="Q1" s="3" t="s">
        <v>1887</v>
      </c>
      <c r="R1" s="3" t="s">
        <v>1888</v>
      </c>
      <c r="S1" s="3" t="s">
        <v>1889</v>
      </c>
      <c r="T1" s="3" t="s">
        <v>1890</v>
      </c>
      <c r="U1" s="3" t="s">
        <v>1891</v>
      </c>
      <c r="V1" s="3" t="s">
        <v>1892</v>
      </c>
      <c r="W1" s="3" t="s">
        <v>39</v>
      </c>
      <c r="X1" s="3" t="s">
        <v>1893</v>
      </c>
      <c r="Y1" s="3" t="s">
        <v>1894</v>
      </c>
      <c r="Z1" s="3" t="s">
        <v>1895</v>
      </c>
      <c r="AA1" s="3" t="s">
        <v>1896</v>
      </c>
      <c r="AB1" s="3" t="s">
        <v>1897</v>
      </c>
    </row>
    <row r="2" spans="1:28" x14ac:dyDescent="0.35">
      <c r="A2" t="s">
        <v>47</v>
      </c>
      <c r="B2" s="1">
        <v>44197</v>
      </c>
      <c r="C2" s="1">
        <v>44228</v>
      </c>
      <c r="D2">
        <v>0</v>
      </c>
      <c r="E2" t="s">
        <v>1898</v>
      </c>
      <c r="G2" t="s">
        <v>1898</v>
      </c>
      <c r="I2" t="s">
        <v>1898</v>
      </c>
      <c r="J2" t="s">
        <v>1898</v>
      </c>
      <c r="K2" t="s">
        <v>1898</v>
      </c>
      <c r="L2" t="s">
        <v>1898</v>
      </c>
      <c r="M2" t="s">
        <v>1898</v>
      </c>
      <c r="N2" t="s">
        <v>1898</v>
      </c>
      <c r="O2" t="s">
        <v>1898</v>
      </c>
      <c r="P2" t="s">
        <v>1898</v>
      </c>
      <c r="Q2" t="s">
        <v>1898</v>
      </c>
      <c r="R2" t="s">
        <v>1898</v>
      </c>
      <c r="S2" t="s">
        <v>1898</v>
      </c>
      <c r="T2" t="s">
        <v>1898</v>
      </c>
      <c r="U2" t="s">
        <v>1898</v>
      </c>
      <c r="V2" t="s">
        <v>1898</v>
      </c>
      <c r="W2" t="s">
        <v>1898</v>
      </c>
      <c r="X2" t="s">
        <v>1898</v>
      </c>
      <c r="Y2" t="s">
        <v>1898</v>
      </c>
      <c r="Z2" t="s">
        <v>1898</v>
      </c>
      <c r="AA2" t="s">
        <v>1898</v>
      </c>
      <c r="AB2" t="s">
        <v>1898</v>
      </c>
    </row>
    <row r="3" spans="1:28" x14ac:dyDescent="0.35">
      <c r="A3" t="s">
        <v>47</v>
      </c>
      <c r="B3" s="1">
        <v>44229</v>
      </c>
      <c r="C3" s="1">
        <v>44286</v>
      </c>
      <c r="D3">
        <v>1</v>
      </c>
      <c r="E3" t="s">
        <v>58</v>
      </c>
      <c r="F3" s="1">
        <v>44229</v>
      </c>
      <c r="G3">
        <v>0</v>
      </c>
      <c r="H3" s="1">
        <v>44266</v>
      </c>
      <c r="I3">
        <v>1</v>
      </c>
      <c r="J3">
        <v>1</v>
      </c>
      <c r="K3">
        <v>1</v>
      </c>
      <c r="L3">
        <v>0</v>
      </c>
      <c r="M3">
        <v>0</v>
      </c>
      <c r="N3">
        <v>0</v>
      </c>
      <c r="O3">
        <v>0</v>
      </c>
      <c r="P3">
        <v>1</v>
      </c>
      <c r="Q3">
        <v>1</v>
      </c>
      <c r="R3">
        <v>0</v>
      </c>
      <c r="S3">
        <v>0</v>
      </c>
      <c r="T3">
        <v>0</v>
      </c>
      <c r="U3">
        <v>0</v>
      </c>
      <c r="V3">
        <v>0</v>
      </c>
      <c r="W3">
        <v>0</v>
      </c>
      <c r="X3" t="s">
        <v>1898</v>
      </c>
      <c r="Y3" t="s">
        <v>1898</v>
      </c>
      <c r="Z3" t="s">
        <v>1898</v>
      </c>
      <c r="AA3" t="s">
        <v>1898</v>
      </c>
      <c r="AB3" t="s">
        <v>1898</v>
      </c>
    </row>
    <row r="4" spans="1:28" x14ac:dyDescent="0.35">
      <c r="A4" t="s">
        <v>47</v>
      </c>
      <c r="B4" s="1">
        <v>44229</v>
      </c>
      <c r="C4" s="1">
        <v>44321</v>
      </c>
      <c r="D4">
        <v>1</v>
      </c>
      <c r="E4" t="s">
        <v>55</v>
      </c>
      <c r="F4" s="1">
        <v>44229</v>
      </c>
      <c r="G4">
        <v>0</v>
      </c>
      <c r="H4" s="1">
        <v>44266</v>
      </c>
      <c r="I4">
        <v>0</v>
      </c>
      <c r="J4" t="s">
        <v>1898</v>
      </c>
      <c r="K4" t="s">
        <v>1898</v>
      </c>
      <c r="L4" t="s">
        <v>1898</v>
      </c>
      <c r="M4" t="s">
        <v>1898</v>
      </c>
      <c r="N4" t="s">
        <v>1898</v>
      </c>
      <c r="O4" t="s">
        <v>1898</v>
      </c>
      <c r="P4">
        <v>0</v>
      </c>
      <c r="Q4" t="s">
        <v>1898</v>
      </c>
      <c r="R4" t="s">
        <v>1898</v>
      </c>
      <c r="S4" t="s">
        <v>1898</v>
      </c>
      <c r="T4" t="s">
        <v>1898</v>
      </c>
      <c r="U4" t="s">
        <v>1898</v>
      </c>
      <c r="V4" t="s">
        <v>1898</v>
      </c>
      <c r="W4">
        <v>1</v>
      </c>
      <c r="X4">
        <v>1</v>
      </c>
      <c r="Y4">
        <v>0</v>
      </c>
      <c r="Z4">
        <v>0</v>
      </c>
      <c r="AA4">
        <v>0</v>
      </c>
      <c r="AB4">
        <v>0</v>
      </c>
    </row>
    <row r="5" spans="1:28" x14ac:dyDescent="0.35">
      <c r="A5" t="s">
        <v>47</v>
      </c>
      <c r="B5" s="1">
        <v>44229</v>
      </c>
      <c r="C5" s="1">
        <v>44332</v>
      </c>
      <c r="D5">
        <v>1</v>
      </c>
      <c r="E5" t="s">
        <v>49</v>
      </c>
      <c r="F5" s="1">
        <v>44229</v>
      </c>
      <c r="G5">
        <v>0</v>
      </c>
      <c r="H5" s="1">
        <v>44229</v>
      </c>
      <c r="I5">
        <v>0</v>
      </c>
      <c r="J5" t="s">
        <v>1898</v>
      </c>
      <c r="K5" t="s">
        <v>1898</v>
      </c>
      <c r="L5" t="s">
        <v>1898</v>
      </c>
      <c r="M5" t="s">
        <v>1898</v>
      </c>
      <c r="N5" t="s">
        <v>1898</v>
      </c>
      <c r="O5" t="s">
        <v>1898</v>
      </c>
      <c r="P5">
        <v>0</v>
      </c>
      <c r="Q5" t="s">
        <v>1898</v>
      </c>
      <c r="R5" t="s">
        <v>1898</v>
      </c>
      <c r="S5" t="s">
        <v>1898</v>
      </c>
      <c r="T5" t="s">
        <v>1898</v>
      </c>
      <c r="U5" t="s">
        <v>1898</v>
      </c>
      <c r="V5" t="s">
        <v>1898</v>
      </c>
      <c r="W5">
        <v>1</v>
      </c>
      <c r="X5">
        <v>1</v>
      </c>
      <c r="Y5">
        <v>0</v>
      </c>
      <c r="Z5">
        <v>0</v>
      </c>
      <c r="AA5">
        <v>0</v>
      </c>
      <c r="AB5">
        <v>0</v>
      </c>
    </row>
    <row r="6" spans="1:28" x14ac:dyDescent="0.35">
      <c r="A6" t="s">
        <v>47</v>
      </c>
      <c r="B6" s="1">
        <v>44229</v>
      </c>
      <c r="C6" s="1">
        <v>44332</v>
      </c>
      <c r="D6">
        <v>1</v>
      </c>
      <c r="E6" t="s">
        <v>52</v>
      </c>
      <c r="F6" s="1">
        <v>44228</v>
      </c>
      <c r="G6">
        <v>0</v>
      </c>
      <c r="H6" s="1">
        <v>44306</v>
      </c>
      <c r="I6">
        <v>1</v>
      </c>
      <c r="J6">
        <v>1</v>
      </c>
      <c r="K6">
        <v>1</v>
      </c>
      <c r="L6">
        <v>0</v>
      </c>
      <c r="M6">
        <v>0</v>
      </c>
      <c r="N6">
        <v>0</v>
      </c>
      <c r="O6">
        <v>0</v>
      </c>
      <c r="P6">
        <v>1</v>
      </c>
      <c r="Q6">
        <v>1</v>
      </c>
      <c r="R6">
        <v>0</v>
      </c>
      <c r="S6">
        <v>0</v>
      </c>
      <c r="T6">
        <v>0</v>
      </c>
      <c r="U6">
        <v>0</v>
      </c>
      <c r="V6">
        <v>0</v>
      </c>
      <c r="W6">
        <v>0</v>
      </c>
      <c r="X6" t="s">
        <v>1898</v>
      </c>
      <c r="Y6" t="s">
        <v>1898</v>
      </c>
      <c r="Z6" t="s">
        <v>1898</v>
      </c>
      <c r="AA6" t="s">
        <v>1898</v>
      </c>
      <c r="AB6" t="s">
        <v>1898</v>
      </c>
    </row>
    <row r="7" spans="1:28" x14ac:dyDescent="0.35">
      <c r="A7" t="s">
        <v>47</v>
      </c>
      <c r="B7" s="1">
        <v>44230</v>
      </c>
      <c r="C7" s="1">
        <v>44332</v>
      </c>
      <c r="D7">
        <v>1</v>
      </c>
      <c r="E7" t="s">
        <v>65</v>
      </c>
      <c r="F7" s="1">
        <v>44230</v>
      </c>
      <c r="G7">
        <v>0</v>
      </c>
      <c r="H7" s="1">
        <v>44230</v>
      </c>
      <c r="I7">
        <v>0</v>
      </c>
      <c r="J7" t="s">
        <v>1898</v>
      </c>
      <c r="K7" t="s">
        <v>1898</v>
      </c>
      <c r="L7" t="s">
        <v>1898</v>
      </c>
      <c r="M7" t="s">
        <v>1898</v>
      </c>
      <c r="N7" t="s">
        <v>1898</v>
      </c>
      <c r="O7" t="s">
        <v>1898</v>
      </c>
      <c r="P7">
        <v>0</v>
      </c>
      <c r="Q7" t="s">
        <v>1898</v>
      </c>
      <c r="R7" t="s">
        <v>1898</v>
      </c>
      <c r="S7" t="s">
        <v>1898</v>
      </c>
      <c r="T7" t="s">
        <v>1898</v>
      </c>
      <c r="U7" t="s">
        <v>1898</v>
      </c>
      <c r="V7" t="s">
        <v>1898</v>
      </c>
      <c r="W7">
        <v>1</v>
      </c>
      <c r="X7">
        <v>1</v>
      </c>
      <c r="Y7">
        <v>0</v>
      </c>
      <c r="Z7">
        <v>0</v>
      </c>
      <c r="AA7">
        <v>0</v>
      </c>
      <c r="AB7">
        <v>0</v>
      </c>
    </row>
    <row r="8" spans="1:28" x14ac:dyDescent="0.35">
      <c r="A8" t="s">
        <v>47</v>
      </c>
      <c r="B8" s="1">
        <v>44251</v>
      </c>
      <c r="C8" s="1">
        <v>44293</v>
      </c>
      <c r="D8">
        <v>1</v>
      </c>
      <c r="E8" t="s">
        <v>67</v>
      </c>
      <c r="F8" s="1">
        <v>44251</v>
      </c>
      <c r="G8">
        <v>0</v>
      </c>
      <c r="H8" s="1">
        <v>44258</v>
      </c>
      <c r="I8">
        <v>1</v>
      </c>
      <c r="J8">
        <v>0</v>
      </c>
      <c r="K8">
        <v>0</v>
      </c>
      <c r="L8">
        <v>1</v>
      </c>
      <c r="M8">
        <v>0</v>
      </c>
      <c r="N8">
        <v>0</v>
      </c>
      <c r="O8">
        <v>0</v>
      </c>
      <c r="P8">
        <v>1</v>
      </c>
      <c r="Q8">
        <v>0</v>
      </c>
      <c r="R8">
        <v>0</v>
      </c>
      <c r="S8">
        <v>1</v>
      </c>
      <c r="T8">
        <v>0</v>
      </c>
      <c r="U8">
        <v>0</v>
      </c>
      <c r="V8">
        <v>0</v>
      </c>
      <c r="W8">
        <v>1</v>
      </c>
      <c r="X8">
        <v>0</v>
      </c>
      <c r="Y8">
        <v>0</v>
      </c>
      <c r="Z8">
        <v>1</v>
      </c>
      <c r="AA8">
        <v>0</v>
      </c>
      <c r="AB8">
        <v>0</v>
      </c>
    </row>
    <row r="9" spans="1:28" x14ac:dyDescent="0.35">
      <c r="A9" t="s">
        <v>47</v>
      </c>
      <c r="B9" s="1">
        <v>44287</v>
      </c>
      <c r="C9" s="1">
        <v>44332</v>
      </c>
      <c r="D9">
        <v>1</v>
      </c>
      <c r="E9" t="s">
        <v>58</v>
      </c>
      <c r="F9" s="1">
        <v>44229</v>
      </c>
      <c r="G9">
        <v>1</v>
      </c>
      <c r="H9" s="1">
        <v>44333</v>
      </c>
      <c r="I9">
        <v>1</v>
      </c>
      <c r="J9">
        <v>1</v>
      </c>
      <c r="K9">
        <v>1</v>
      </c>
      <c r="L9">
        <v>1</v>
      </c>
      <c r="M9">
        <v>1</v>
      </c>
      <c r="N9">
        <v>0</v>
      </c>
      <c r="O9">
        <v>0</v>
      </c>
      <c r="P9">
        <v>1</v>
      </c>
      <c r="Q9">
        <v>1</v>
      </c>
      <c r="R9">
        <v>0</v>
      </c>
      <c r="S9">
        <v>0</v>
      </c>
      <c r="T9">
        <v>0</v>
      </c>
      <c r="U9">
        <v>0</v>
      </c>
      <c r="V9">
        <v>0</v>
      </c>
      <c r="W9">
        <v>0</v>
      </c>
      <c r="X9" t="s">
        <v>1898</v>
      </c>
      <c r="Y9" t="s">
        <v>1898</v>
      </c>
      <c r="Z9" t="s">
        <v>1898</v>
      </c>
      <c r="AA9" t="s">
        <v>1898</v>
      </c>
      <c r="AB9" t="s">
        <v>1898</v>
      </c>
    </row>
    <row r="10" spans="1:28" x14ac:dyDescent="0.35">
      <c r="A10" t="s">
        <v>47</v>
      </c>
      <c r="B10" s="1">
        <v>44294</v>
      </c>
      <c r="C10" s="1">
        <v>44332</v>
      </c>
      <c r="D10">
        <v>1</v>
      </c>
      <c r="E10" t="s">
        <v>67</v>
      </c>
      <c r="F10" s="1">
        <v>44251</v>
      </c>
      <c r="G10">
        <v>1</v>
      </c>
      <c r="H10" s="1">
        <v>44308</v>
      </c>
      <c r="I10">
        <v>1</v>
      </c>
      <c r="J10">
        <v>0</v>
      </c>
      <c r="K10">
        <v>0</v>
      </c>
      <c r="L10">
        <v>1</v>
      </c>
      <c r="M10">
        <v>0</v>
      </c>
      <c r="N10">
        <v>0</v>
      </c>
      <c r="O10">
        <v>0</v>
      </c>
      <c r="P10">
        <v>1</v>
      </c>
      <c r="Q10">
        <v>0</v>
      </c>
      <c r="R10">
        <v>0</v>
      </c>
      <c r="S10">
        <v>1</v>
      </c>
      <c r="T10">
        <v>0</v>
      </c>
      <c r="U10">
        <v>0</v>
      </c>
      <c r="V10">
        <v>0</v>
      </c>
      <c r="W10">
        <v>1</v>
      </c>
      <c r="X10">
        <v>0</v>
      </c>
      <c r="Y10">
        <v>0</v>
      </c>
      <c r="Z10">
        <v>1</v>
      </c>
      <c r="AA10">
        <v>0</v>
      </c>
      <c r="AB10">
        <v>0</v>
      </c>
    </row>
    <row r="11" spans="1:28" x14ac:dyDescent="0.35">
      <c r="A11" t="s">
        <v>47</v>
      </c>
      <c r="B11" s="1">
        <v>44299</v>
      </c>
      <c r="C11" s="1">
        <v>44332</v>
      </c>
      <c r="D11">
        <v>1</v>
      </c>
      <c r="E11" t="s">
        <v>72</v>
      </c>
      <c r="F11" s="1">
        <v>44299</v>
      </c>
      <c r="G11">
        <v>0</v>
      </c>
      <c r="H11" s="1">
        <v>44299</v>
      </c>
      <c r="I11">
        <v>1</v>
      </c>
      <c r="J11">
        <v>0</v>
      </c>
      <c r="K11">
        <v>0</v>
      </c>
      <c r="L11">
        <v>1</v>
      </c>
      <c r="M11">
        <v>0</v>
      </c>
      <c r="N11">
        <v>0</v>
      </c>
      <c r="O11">
        <v>0</v>
      </c>
      <c r="P11">
        <v>1</v>
      </c>
      <c r="Q11">
        <v>0</v>
      </c>
      <c r="R11">
        <v>0</v>
      </c>
      <c r="S11">
        <v>1</v>
      </c>
      <c r="T11">
        <v>0</v>
      </c>
      <c r="U11">
        <v>0</v>
      </c>
      <c r="V11">
        <v>0</v>
      </c>
      <c r="W11">
        <v>1</v>
      </c>
      <c r="X11">
        <v>0</v>
      </c>
      <c r="Y11">
        <v>0</v>
      </c>
      <c r="Z11">
        <v>1</v>
      </c>
      <c r="AA11">
        <v>0</v>
      </c>
      <c r="AB11">
        <v>0</v>
      </c>
    </row>
    <row r="12" spans="1:28" x14ac:dyDescent="0.35">
      <c r="A12" t="s">
        <v>47</v>
      </c>
      <c r="B12" s="1">
        <v>44299</v>
      </c>
      <c r="C12" s="1">
        <v>44332</v>
      </c>
      <c r="D12">
        <v>1</v>
      </c>
      <c r="E12" t="s">
        <v>74</v>
      </c>
      <c r="F12" s="1">
        <v>44299</v>
      </c>
      <c r="G12">
        <v>0</v>
      </c>
      <c r="H12" s="1">
        <v>44299</v>
      </c>
      <c r="I12">
        <v>1</v>
      </c>
      <c r="J12">
        <v>0</v>
      </c>
      <c r="K12">
        <v>0</v>
      </c>
      <c r="L12">
        <v>1</v>
      </c>
      <c r="M12">
        <v>0</v>
      </c>
      <c r="N12">
        <v>0</v>
      </c>
      <c r="O12">
        <v>0</v>
      </c>
      <c r="P12">
        <v>1</v>
      </c>
      <c r="Q12">
        <v>0</v>
      </c>
      <c r="R12">
        <v>0</v>
      </c>
      <c r="S12">
        <v>1</v>
      </c>
      <c r="T12">
        <v>0</v>
      </c>
      <c r="U12">
        <v>0</v>
      </c>
      <c r="V12">
        <v>0</v>
      </c>
      <c r="W12">
        <v>1</v>
      </c>
      <c r="X12">
        <v>0</v>
      </c>
      <c r="Y12">
        <v>0</v>
      </c>
      <c r="Z12">
        <v>1</v>
      </c>
      <c r="AA12">
        <v>0</v>
      </c>
      <c r="AB12">
        <v>0</v>
      </c>
    </row>
    <row r="13" spans="1:28" x14ac:dyDescent="0.35">
      <c r="A13" t="s">
        <v>47</v>
      </c>
      <c r="B13" s="1">
        <v>44322</v>
      </c>
      <c r="C13" s="1">
        <v>44701</v>
      </c>
      <c r="D13">
        <v>1</v>
      </c>
      <c r="E13" t="s">
        <v>55</v>
      </c>
      <c r="F13" s="1">
        <v>44229</v>
      </c>
      <c r="G13">
        <v>3</v>
      </c>
      <c r="H13" s="1">
        <v>44322</v>
      </c>
      <c r="I13">
        <v>0</v>
      </c>
      <c r="J13" t="s">
        <v>1898</v>
      </c>
      <c r="K13" t="s">
        <v>1898</v>
      </c>
      <c r="L13" t="s">
        <v>1898</v>
      </c>
      <c r="M13" t="s">
        <v>1898</v>
      </c>
      <c r="N13" t="s">
        <v>1898</v>
      </c>
      <c r="O13" t="s">
        <v>1898</v>
      </c>
      <c r="P13">
        <v>0</v>
      </c>
      <c r="Q13" t="s">
        <v>1898</v>
      </c>
      <c r="R13" t="s">
        <v>1898</v>
      </c>
      <c r="S13" t="s">
        <v>1898</v>
      </c>
      <c r="T13" t="s">
        <v>1898</v>
      </c>
      <c r="U13" t="s">
        <v>1898</v>
      </c>
      <c r="V13" t="s">
        <v>1898</v>
      </c>
      <c r="W13">
        <v>1</v>
      </c>
      <c r="X13">
        <v>1</v>
      </c>
      <c r="Y13">
        <v>0</v>
      </c>
      <c r="Z13">
        <v>0</v>
      </c>
      <c r="AA13">
        <v>0</v>
      </c>
      <c r="AB13">
        <v>0</v>
      </c>
    </row>
    <row r="14" spans="1:28" x14ac:dyDescent="0.35">
      <c r="A14" t="s">
        <v>47</v>
      </c>
      <c r="B14" s="1">
        <v>44333</v>
      </c>
      <c r="C14" s="1">
        <v>44339</v>
      </c>
      <c r="D14">
        <v>1</v>
      </c>
      <c r="E14" t="s">
        <v>67</v>
      </c>
      <c r="F14" s="1">
        <v>44251</v>
      </c>
      <c r="G14">
        <v>2</v>
      </c>
      <c r="H14" s="1">
        <v>44333</v>
      </c>
      <c r="I14">
        <v>1</v>
      </c>
      <c r="J14">
        <v>0</v>
      </c>
      <c r="K14">
        <v>0</v>
      </c>
      <c r="L14">
        <v>1</v>
      </c>
      <c r="M14">
        <v>0</v>
      </c>
      <c r="N14">
        <v>0</v>
      </c>
      <c r="O14">
        <v>0</v>
      </c>
      <c r="P14">
        <v>1</v>
      </c>
      <c r="Q14">
        <v>0</v>
      </c>
      <c r="R14">
        <v>0</v>
      </c>
      <c r="S14">
        <v>1</v>
      </c>
      <c r="T14">
        <v>0</v>
      </c>
      <c r="U14">
        <v>0</v>
      </c>
      <c r="V14">
        <v>0</v>
      </c>
      <c r="W14">
        <v>1</v>
      </c>
      <c r="X14">
        <v>0</v>
      </c>
      <c r="Y14">
        <v>0</v>
      </c>
      <c r="Z14">
        <v>1</v>
      </c>
      <c r="AA14">
        <v>0</v>
      </c>
      <c r="AB14">
        <v>0</v>
      </c>
    </row>
    <row r="15" spans="1:28" x14ac:dyDescent="0.35">
      <c r="A15" t="s">
        <v>47</v>
      </c>
      <c r="B15" s="1">
        <v>44333</v>
      </c>
      <c r="C15" s="1">
        <v>44701</v>
      </c>
      <c r="D15">
        <v>1</v>
      </c>
      <c r="E15" t="s">
        <v>49</v>
      </c>
      <c r="F15" s="1">
        <v>44229</v>
      </c>
      <c r="G15">
        <v>3</v>
      </c>
      <c r="H15" s="1">
        <v>44229</v>
      </c>
      <c r="I15">
        <v>0</v>
      </c>
      <c r="J15" t="s">
        <v>1898</v>
      </c>
      <c r="K15" t="s">
        <v>1898</v>
      </c>
      <c r="L15" t="s">
        <v>1898</v>
      </c>
      <c r="M15" t="s">
        <v>1898</v>
      </c>
      <c r="N15" t="s">
        <v>1898</v>
      </c>
      <c r="O15" t="s">
        <v>1898</v>
      </c>
      <c r="P15">
        <v>0</v>
      </c>
      <c r="Q15" t="s">
        <v>1898</v>
      </c>
      <c r="R15" t="s">
        <v>1898</v>
      </c>
      <c r="S15" t="s">
        <v>1898</v>
      </c>
      <c r="T15" t="s">
        <v>1898</v>
      </c>
      <c r="U15" t="s">
        <v>1898</v>
      </c>
      <c r="V15" t="s">
        <v>1898</v>
      </c>
      <c r="W15">
        <v>1</v>
      </c>
      <c r="X15">
        <v>1</v>
      </c>
      <c r="Y15">
        <v>0</v>
      </c>
      <c r="Z15">
        <v>0</v>
      </c>
      <c r="AA15">
        <v>0</v>
      </c>
      <c r="AB15">
        <v>0</v>
      </c>
    </row>
    <row r="16" spans="1:28" x14ac:dyDescent="0.35">
      <c r="A16" t="s">
        <v>47</v>
      </c>
      <c r="B16" s="1">
        <v>44333</v>
      </c>
      <c r="C16" s="1">
        <v>44701</v>
      </c>
      <c r="D16">
        <v>1</v>
      </c>
      <c r="E16" t="s">
        <v>52</v>
      </c>
      <c r="F16" s="1">
        <v>44228</v>
      </c>
      <c r="G16">
        <v>3</v>
      </c>
      <c r="H16" s="1">
        <v>44306</v>
      </c>
      <c r="I16">
        <v>1</v>
      </c>
      <c r="J16">
        <v>1</v>
      </c>
      <c r="K16">
        <v>1</v>
      </c>
      <c r="L16">
        <v>0</v>
      </c>
      <c r="M16">
        <v>0</v>
      </c>
      <c r="N16">
        <v>0</v>
      </c>
      <c r="O16">
        <v>0</v>
      </c>
      <c r="P16">
        <v>1</v>
      </c>
      <c r="Q16">
        <v>1</v>
      </c>
      <c r="R16">
        <v>0</v>
      </c>
      <c r="S16">
        <v>0</v>
      </c>
      <c r="T16">
        <v>0</v>
      </c>
      <c r="U16">
        <v>0</v>
      </c>
      <c r="V16">
        <v>0</v>
      </c>
      <c r="W16">
        <v>0</v>
      </c>
      <c r="X16" t="s">
        <v>1898</v>
      </c>
      <c r="Y16" t="s">
        <v>1898</v>
      </c>
      <c r="Z16" t="s">
        <v>1898</v>
      </c>
      <c r="AA16" t="s">
        <v>1898</v>
      </c>
      <c r="AB16" t="s">
        <v>1898</v>
      </c>
    </row>
    <row r="17" spans="1:28" x14ac:dyDescent="0.35">
      <c r="A17" t="s">
        <v>47</v>
      </c>
      <c r="B17" s="1">
        <v>44333</v>
      </c>
      <c r="C17" s="1">
        <v>44701</v>
      </c>
      <c r="D17">
        <v>1</v>
      </c>
      <c r="E17" t="s">
        <v>72</v>
      </c>
      <c r="F17" s="1">
        <v>44299</v>
      </c>
      <c r="G17">
        <v>3</v>
      </c>
      <c r="H17" s="1">
        <v>44299</v>
      </c>
      <c r="I17">
        <v>1</v>
      </c>
      <c r="J17">
        <v>0</v>
      </c>
      <c r="K17">
        <v>0</v>
      </c>
      <c r="L17">
        <v>1</v>
      </c>
      <c r="M17">
        <v>0</v>
      </c>
      <c r="N17">
        <v>0</v>
      </c>
      <c r="O17">
        <v>0</v>
      </c>
      <c r="P17">
        <v>1</v>
      </c>
      <c r="Q17">
        <v>0</v>
      </c>
      <c r="R17">
        <v>0</v>
      </c>
      <c r="S17">
        <v>1</v>
      </c>
      <c r="T17">
        <v>0</v>
      </c>
      <c r="U17">
        <v>0</v>
      </c>
      <c r="V17">
        <v>0</v>
      </c>
      <c r="W17">
        <v>1</v>
      </c>
      <c r="X17">
        <v>0</v>
      </c>
      <c r="Y17">
        <v>0</v>
      </c>
      <c r="Z17">
        <v>1</v>
      </c>
      <c r="AA17">
        <v>0</v>
      </c>
      <c r="AB17">
        <v>0</v>
      </c>
    </row>
    <row r="18" spans="1:28" x14ac:dyDescent="0.35">
      <c r="A18" t="s">
        <v>47</v>
      </c>
      <c r="B18" s="1">
        <v>44333</v>
      </c>
      <c r="C18" s="1">
        <v>44701</v>
      </c>
      <c r="D18">
        <v>1</v>
      </c>
      <c r="E18" t="s">
        <v>74</v>
      </c>
      <c r="F18" s="1">
        <v>44299</v>
      </c>
      <c r="G18">
        <v>3</v>
      </c>
      <c r="H18" s="1">
        <v>44299</v>
      </c>
      <c r="I18">
        <v>1</v>
      </c>
      <c r="J18">
        <v>0</v>
      </c>
      <c r="K18">
        <v>0</v>
      </c>
      <c r="L18">
        <v>1</v>
      </c>
      <c r="M18">
        <v>0</v>
      </c>
      <c r="N18">
        <v>0</v>
      </c>
      <c r="O18">
        <v>0</v>
      </c>
      <c r="P18">
        <v>1</v>
      </c>
      <c r="Q18">
        <v>0</v>
      </c>
      <c r="R18">
        <v>0</v>
      </c>
      <c r="S18">
        <v>1</v>
      </c>
      <c r="T18">
        <v>0</v>
      </c>
      <c r="U18">
        <v>0</v>
      </c>
      <c r="V18">
        <v>0</v>
      </c>
      <c r="W18">
        <v>1</v>
      </c>
      <c r="X18">
        <v>0</v>
      </c>
      <c r="Y18">
        <v>0</v>
      </c>
      <c r="Z18">
        <v>1</v>
      </c>
      <c r="AA18">
        <v>0</v>
      </c>
      <c r="AB18">
        <v>0</v>
      </c>
    </row>
    <row r="19" spans="1:28" x14ac:dyDescent="0.35">
      <c r="A19" t="s">
        <v>47</v>
      </c>
      <c r="B19" s="1">
        <v>44333</v>
      </c>
      <c r="C19" s="1">
        <v>44701</v>
      </c>
      <c r="D19">
        <v>1</v>
      </c>
      <c r="E19" t="s">
        <v>65</v>
      </c>
      <c r="F19" s="1">
        <v>44230</v>
      </c>
      <c r="G19">
        <v>3</v>
      </c>
      <c r="H19" s="1">
        <v>44230</v>
      </c>
      <c r="I19">
        <v>0</v>
      </c>
      <c r="J19" t="s">
        <v>1898</v>
      </c>
      <c r="K19" t="s">
        <v>1898</v>
      </c>
      <c r="L19" t="s">
        <v>1898</v>
      </c>
      <c r="M19" t="s">
        <v>1898</v>
      </c>
      <c r="N19" t="s">
        <v>1898</v>
      </c>
      <c r="O19" t="s">
        <v>1898</v>
      </c>
      <c r="P19">
        <v>0</v>
      </c>
      <c r="Q19" t="s">
        <v>1898</v>
      </c>
      <c r="R19" t="s">
        <v>1898</v>
      </c>
      <c r="S19" t="s">
        <v>1898</v>
      </c>
      <c r="T19" t="s">
        <v>1898</v>
      </c>
      <c r="U19" t="s">
        <v>1898</v>
      </c>
      <c r="V19" t="s">
        <v>1898</v>
      </c>
      <c r="W19">
        <v>1</v>
      </c>
      <c r="X19">
        <v>1</v>
      </c>
      <c r="Y19">
        <v>0</v>
      </c>
      <c r="Z19">
        <v>0</v>
      </c>
      <c r="AA19">
        <v>0</v>
      </c>
      <c r="AB19">
        <v>0</v>
      </c>
    </row>
    <row r="20" spans="1:28" x14ac:dyDescent="0.35">
      <c r="A20" t="s">
        <v>47</v>
      </c>
      <c r="B20" s="1">
        <v>44333</v>
      </c>
      <c r="C20" s="1">
        <v>44701</v>
      </c>
      <c r="D20">
        <v>1</v>
      </c>
      <c r="E20" t="s">
        <v>58</v>
      </c>
      <c r="F20" s="1">
        <v>44229</v>
      </c>
      <c r="G20">
        <v>3</v>
      </c>
      <c r="H20" s="1">
        <v>44333</v>
      </c>
      <c r="I20">
        <v>1</v>
      </c>
      <c r="J20">
        <v>1</v>
      </c>
      <c r="K20">
        <v>1</v>
      </c>
      <c r="L20">
        <v>1</v>
      </c>
      <c r="M20">
        <v>1</v>
      </c>
      <c r="N20">
        <v>0</v>
      </c>
      <c r="O20">
        <v>0</v>
      </c>
      <c r="P20">
        <v>1</v>
      </c>
      <c r="Q20">
        <v>1</v>
      </c>
      <c r="R20">
        <v>0</v>
      </c>
      <c r="S20">
        <v>0</v>
      </c>
      <c r="T20">
        <v>0</v>
      </c>
      <c r="U20">
        <v>0</v>
      </c>
      <c r="V20">
        <v>0</v>
      </c>
      <c r="W20">
        <v>0</v>
      </c>
      <c r="X20" t="s">
        <v>1898</v>
      </c>
      <c r="Y20" t="s">
        <v>1898</v>
      </c>
      <c r="Z20" t="s">
        <v>1898</v>
      </c>
      <c r="AA20" t="s">
        <v>1898</v>
      </c>
      <c r="AB20" t="s">
        <v>1898</v>
      </c>
    </row>
    <row r="21" spans="1:28" x14ac:dyDescent="0.35">
      <c r="A21" t="s">
        <v>47</v>
      </c>
      <c r="B21" s="1">
        <v>44340</v>
      </c>
      <c r="C21" s="1">
        <v>44701</v>
      </c>
      <c r="D21">
        <v>1</v>
      </c>
      <c r="E21" t="s">
        <v>67</v>
      </c>
      <c r="F21" s="1">
        <v>44251</v>
      </c>
      <c r="G21">
        <v>5</v>
      </c>
      <c r="H21" s="1">
        <v>44340</v>
      </c>
      <c r="I21">
        <v>1</v>
      </c>
      <c r="J21">
        <v>0</v>
      </c>
      <c r="K21">
        <v>0</v>
      </c>
      <c r="L21">
        <v>1</v>
      </c>
      <c r="M21">
        <v>0</v>
      </c>
      <c r="N21">
        <v>0</v>
      </c>
      <c r="O21">
        <v>0</v>
      </c>
      <c r="P21">
        <v>1</v>
      </c>
      <c r="Q21">
        <v>0</v>
      </c>
      <c r="R21">
        <v>0</v>
      </c>
      <c r="S21">
        <v>1</v>
      </c>
      <c r="T21">
        <v>0</v>
      </c>
      <c r="U21">
        <v>0</v>
      </c>
      <c r="V21">
        <v>0</v>
      </c>
      <c r="W21">
        <v>1</v>
      </c>
      <c r="X21">
        <v>0</v>
      </c>
      <c r="Y21">
        <v>0</v>
      </c>
      <c r="Z21">
        <v>1</v>
      </c>
      <c r="AA21">
        <v>0</v>
      </c>
      <c r="AB21">
        <v>0</v>
      </c>
    </row>
    <row r="22" spans="1:28" x14ac:dyDescent="0.35">
      <c r="A22" t="s">
        <v>47</v>
      </c>
      <c r="B22" s="1">
        <v>44497</v>
      </c>
      <c r="C22" s="1">
        <v>44701</v>
      </c>
      <c r="D22">
        <v>1</v>
      </c>
      <c r="E22" t="s">
        <v>84</v>
      </c>
      <c r="F22" s="1">
        <v>44497</v>
      </c>
      <c r="G22">
        <v>0</v>
      </c>
      <c r="H22" s="1">
        <v>44497</v>
      </c>
      <c r="I22">
        <v>1</v>
      </c>
      <c r="J22">
        <v>0</v>
      </c>
      <c r="K22">
        <v>0</v>
      </c>
      <c r="L22">
        <v>1</v>
      </c>
      <c r="M22">
        <v>0</v>
      </c>
      <c r="N22">
        <v>0</v>
      </c>
      <c r="O22">
        <v>0</v>
      </c>
      <c r="P22">
        <v>1</v>
      </c>
      <c r="Q22">
        <v>0</v>
      </c>
      <c r="R22">
        <v>0</v>
      </c>
      <c r="S22">
        <v>1</v>
      </c>
      <c r="T22">
        <v>0</v>
      </c>
      <c r="U22">
        <v>0</v>
      </c>
      <c r="V22">
        <v>0</v>
      </c>
      <c r="W22">
        <v>1</v>
      </c>
      <c r="X22">
        <v>0</v>
      </c>
      <c r="Y22">
        <v>0</v>
      </c>
      <c r="Z22">
        <v>1</v>
      </c>
      <c r="AA22">
        <v>0</v>
      </c>
      <c r="AB22">
        <v>0</v>
      </c>
    </row>
    <row r="23" spans="1:28" x14ac:dyDescent="0.35">
      <c r="A23" t="s">
        <v>47</v>
      </c>
      <c r="B23" s="1">
        <v>44615</v>
      </c>
      <c r="C23" s="1">
        <v>44629</v>
      </c>
      <c r="D23">
        <v>1</v>
      </c>
      <c r="E23" t="s">
        <v>1899</v>
      </c>
      <c r="F23" s="1">
        <v>44615</v>
      </c>
      <c r="G23">
        <v>0</v>
      </c>
      <c r="H23" s="1">
        <v>44621</v>
      </c>
      <c r="I23">
        <v>0</v>
      </c>
      <c r="J23" t="s">
        <v>1898</v>
      </c>
      <c r="K23" t="s">
        <v>1898</v>
      </c>
      <c r="L23" t="s">
        <v>1898</v>
      </c>
      <c r="M23" t="s">
        <v>1898</v>
      </c>
      <c r="N23" t="s">
        <v>1898</v>
      </c>
      <c r="O23" t="s">
        <v>1898</v>
      </c>
      <c r="P23">
        <v>1</v>
      </c>
      <c r="Q23">
        <v>1</v>
      </c>
      <c r="R23">
        <v>0</v>
      </c>
      <c r="S23">
        <v>0</v>
      </c>
      <c r="T23">
        <v>0</v>
      </c>
      <c r="U23">
        <v>0</v>
      </c>
      <c r="V23">
        <v>0</v>
      </c>
      <c r="W23">
        <v>0</v>
      </c>
      <c r="X23" t="s">
        <v>1898</v>
      </c>
      <c r="Y23" t="s">
        <v>1898</v>
      </c>
      <c r="Z23" t="s">
        <v>1898</v>
      </c>
      <c r="AA23" t="s">
        <v>1898</v>
      </c>
      <c r="AB23" t="s">
        <v>1898</v>
      </c>
    </row>
    <row r="24" spans="1:28" x14ac:dyDescent="0.35">
      <c r="A24" t="s">
        <v>47</v>
      </c>
      <c r="B24" s="1">
        <v>44623</v>
      </c>
      <c r="C24" s="1">
        <v>44657</v>
      </c>
      <c r="D24">
        <v>1</v>
      </c>
      <c r="E24" t="s">
        <v>90</v>
      </c>
      <c r="F24" s="1">
        <v>44623</v>
      </c>
      <c r="G24">
        <v>0</v>
      </c>
      <c r="H24" s="1">
        <v>44629</v>
      </c>
      <c r="I24">
        <v>0</v>
      </c>
      <c r="J24" t="s">
        <v>1898</v>
      </c>
      <c r="K24" t="s">
        <v>1898</v>
      </c>
      <c r="L24" t="s">
        <v>1898</v>
      </c>
      <c r="M24" t="s">
        <v>1898</v>
      </c>
      <c r="N24" t="s">
        <v>1898</v>
      </c>
      <c r="O24" t="s">
        <v>1898</v>
      </c>
      <c r="P24">
        <v>0</v>
      </c>
      <c r="Q24" t="s">
        <v>1898</v>
      </c>
      <c r="R24" t="s">
        <v>1898</v>
      </c>
      <c r="S24" t="s">
        <v>1898</v>
      </c>
      <c r="T24" t="s">
        <v>1898</v>
      </c>
      <c r="U24" t="s">
        <v>1898</v>
      </c>
      <c r="V24" t="s">
        <v>1898</v>
      </c>
      <c r="W24">
        <v>1</v>
      </c>
      <c r="X24">
        <v>1</v>
      </c>
      <c r="Y24">
        <v>0</v>
      </c>
      <c r="Z24">
        <v>0</v>
      </c>
      <c r="AA24">
        <v>0</v>
      </c>
      <c r="AB24">
        <v>0</v>
      </c>
    </row>
    <row r="25" spans="1:28" x14ac:dyDescent="0.35">
      <c r="A25" t="s">
        <v>47</v>
      </c>
      <c r="B25" s="1">
        <v>44630</v>
      </c>
      <c r="C25" s="1">
        <v>44701</v>
      </c>
      <c r="D25">
        <v>1</v>
      </c>
      <c r="E25" t="s">
        <v>1899</v>
      </c>
      <c r="F25" s="1">
        <v>44615</v>
      </c>
      <c r="G25">
        <v>1</v>
      </c>
      <c r="H25" s="1">
        <v>44658</v>
      </c>
      <c r="I25">
        <v>0</v>
      </c>
      <c r="J25" t="s">
        <v>1898</v>
      </c>
      <c r="K25" t="s">
        <v>1898</v>
      </c>
      <c r="L25" t="s">
        <v>1898</v>
      </c>
      <c r="M25" t="s">
        <v>1898</v>
      </c>
      <c r="N25" t="s">
        <v>1898</v>
      </c>
      <c r="O25" t="s">
        <v>1898</v>
      </c>
      <c r="P25">
        <v>1</v>
      </c>
      <c r="Q25">
        <v>1</v>
      </c>
      <c r="R25">
        <v>0</v>
      </c>
      <c r="S25">
        <v>0</v>
      </c>
      <c r="T25">
        <v>0</v>
      </c>
      <c r="U25">
        <v>0</v>
      </c>
      <c r="V25">
        <v>0</v>
      </c>
      <c r="W25">
        <v>0</v>
      </c>
      <c r="X25" t="s">
        <v>1898</v>
      </c>
      <c r="Y25" t="s">
        <v>1898</v>
      </c>
      <c r="Z25" t="s">
        <v>1898</v>
      </c>
      <c r="AA25" t="s">
        <v>1898</v>
      </c>
      <c r="AB25" t="s">
        <v>1898</v>
      </c>
    </row>
    <row r="26" spans="1:28" x14ac:dyDescent="0.35">
      <c r="A26" t="s">
        <v>47</v>
      </c>
      <c r="B26" s="1">
        <v>44658</v>
      </c>
      <c r="C26" s="1">
        <v>44701</v>
      </c>
      <c r="D26">
        <v>1</v>
      </c>
      <c r="E26" t="s">
        <v>90</v>
      </c>
      <c r="F26" s="1">
        <v>44623</v>
      </c>
      <c r="G26">
        <v>3</v>
      </c>
      <c r="H26" s="1">
        <v>44629</v>
      </c>
      <c r="I26">
        <v>0</v>
      </c>
      <c r="J26" t="s">
        <v>1898</v>
      </c>
      <c r="K26" t="s">
        <v>1898</v>
      </c>
      <c r="L26" t="s">
        <v>1898</v>
      </c>
      <c r="M26" t="s">
        <v>1898</v>
      </c>
      <c r="N26" t="s">
        <v>1898</v>
      </c>
      <c r="O26" t="s">
        <v>1898</v>
      </c>
      <c r="P26">
        <v>0</v>
      </c>
      <c r="Q26" t="s">
        <v>1898</v>
      </c>
      <c r="R26" t="s">
        <v>1898</v>
      </c>
      <c r="S26" t="s">
        <v>1898</v>
      </c>
      <c r="T26" t="s">
        <v>1898</v>
      </c>
      <c r="U26" t="s">
        <v>1898</v>
      </c>
      <c r="V26" t="s">
        <v>1898</v>
      </c>
      <c r="W26">
        <v>1</v>
      </c>
      <c r="X26">
        <v>1</v>
      </c>
      <c r="Y26">
        <v>0</v>
      </c>
      <c r="Z26">
        <v>0</v>
      </c>
      <c r="AA26">
        <v>0</v>
      </c>
      <c r="AB26">
        <v>0</v>
      </c>
    </row>
    <row r="27" spans="1:28" x14ac:dyDescent="0.35">
      <c r="A27" t="s">
        <v>93</v>
      </c>
      <c r="B27" s="1">
        <v>44197</v>
      </c>
      <c r="C27" s="1">
        <v>44244</v>
      </c>
      <c r="D27">
        <v>0</v>
      </c>
      <c r="E27" t="s">
        <v>1898</v>
      </c>
      <c r="G27" t="s">
        <v>1898</v>
      </c>
      <c r="I27" t="s">
        <v>1898</v>
      </c>
      <c r="J27" t="s">
        <v>1898</v>
      </c>
      <c r="K27" t="s">
        <v>1898</v>
      </c>
      <c r="L27" t="s">
        <v>1898</v>
      </c>
      <c r="M27" t="s">
        <v>1898</v>
      </c>
      <c r="N27" t="s">
        <v>1898</v>
      </c>
      <c r="O27" t="s">
        <v>1898</v>
      </c>
      <c r="P27" t="s">
        <v>1898</v>
      </c>
      <c r="Q27" t="s">
        <v>1898</v>
      </c>
      <c r="R27" t="s">
        <v>1898</v>
      </c>
      <c r="S27" t="s">
        <v>1898</v>
      </c>
      <c r="T27" t="s">
        <v>1898</v>
      </c>
      <c r="U27" t="s">
        <v>1898</v>
      </c>
      <c r="V27" t="s">
        <v>1898</v>
      </c>
      <c r="W27" t="s">
        <v>1898</v>
      </c>
      <c r="X27" t="s">
        <v>1898</v>
      </c>
      <c r="Y27" t="s">
        <v>1898</v>
      </c>
      <c r="Z27" t="s">
        <v>1898</v>
      </c>
      <c r="AA27" t="s">
        <v>1898</v>
      </c>
      <c r="AB27" t="s">
        <v>1898</v>
      </c>
    </row>
    <row r="28" spans="1:28" x14ac:dyDescent="0.35">
      <c r="A28" t="s">
        <v>93</v>
      </c>
      <c r="B28" s="1">
        <v>44245</v>
      </c>
      <c r="C28" s="1">
        <v>44280</v>
      </c>
      <c r="D28">
        <v>1</v>
      </c>
      <c r="E28" t="s">
        <v>94</v>
      </c>
      <c r="F28" s="1">
        <v>44245</v>
      </c>
      <c r="G28">
        <v>0</v>
      </c>
      <c r="H28" s="1">
        <v>44280</v>
      </c>
      <c r="I28">
        <v>1</v>
      </c>
      <c r="J28">
        <v>0</v>
      </c>
      <c r="K28">
        <v>0</v>
      </c>
      <c r="L28">
        <v>1</v>
      </c>
      <c r="M28">
        <v>0</v>
      </c>
      <c r="N28">
        <v>0</v>
      </c>
      <c r="O28">
        <v>0</v>
      </c>
      <c r="P28">
        <v>0</v>
      </c>
      <c r="Q28" t="s">
        <v>1898</v>
      </c>
      <c r="R28" t="s">
        <v>1898</v>
      </c>
      <c r="S28" t="s">
        <v>1898</v>
      </c>
      <c r="T28" t="s">
        <v>1898</v>
      </c>
      <c r="U28" t="s">
        <v>1898</v>
      </c>
      <c r="V28" t="s">
        <v>1898</v>
      </c>
      <c r="W28">
        <v>0</v>
      </c>
      <c r="X28" t="s">
        <v>1898</v>
      </c>
      <c r="Y28" t="s">
        <v>1898</v>
      </c>
      <c r="Z28" t="s">
        <v>1898</v>
      </c>
      <c r="AA28" t="s">
        <v>1898</v>
      </c>
      <c r="AB28" t="s">
        <v>1898</v>
      </c>
    </row>
    <row r="29" spans="1:28" x14ac:dyDescent="0.35">
      <c r="A29" t="s">
        <v>93</v>
      </c>
      <c r="B29" s="1">
        <v>44281</v>
      </c>
      <c r="C29" s="1">
        <v>44313</v>
      </c>
      <c r="D29">
        <v>1</v>
      </c>
      <c r="E29" t="s">
        <v>94</v>
      </c>
      <c r="F29" s="1">
        <v>44245</v>
      </c>
      <c r="G29">
        <v>1</v>
      </c>
      <c r="H29" s="1">
        <v>44312</v>
      </c>
      <c r="I29">
        <v>1</v>
      </c>
      <c r="J29">
        <v>0</v>
      </c>
      <c r="K29">
        <v>0</v>
      </c>
      <c r="L29">
        <v>1</v>
      </c>
      <c r="M29">
        <v>0</v>
      </c>
      <c r="N29">
        <v>0</v>
      </c>
      <c r="O29">
        <v>0</v>
      </c>
      <c r="P29">
        <v>0</v>
      </c>
      <c r="Q29" t="s">
        <v>1898</v>
      </c>
      <c r="R29" t="s">
        <v>1898</v>
      </c>
      <c r="S29" t="s">
        <v>1898</v>
      </c>
      <c r="T29" t="s">
        <v>1898</v>
      </c>
      <c r="U29" t="s">
        <v>1898</v>
      </c>
      <c r="V29" t="s">
        <v>1898</v>
      </c>
      <c r="W29">
        <v>0</v>
      </c>
      <c r="X29" t="s">
        <v>1898</v>
      </c>
      <c r="Y29" t="s">
        <v>1898</v>
      </c>
      <c r="Z29" t="s">
        <v>1898</v>
      </c>
      <c r="AA29" t="s">
        <v>1898</v>
      </c>
      <c r="AB29" t="s">
        <v>1898</v>
      </c>
    </row>
    <row r="30" spans="1:28" x14ac:dyDescent="0.35">
      <c r="A30" t="s">
        <v>93</v>
      </c>
      <c r="B30" s="1">
        <v>44300</v>
      </c>
      <c r="C30" s="1">
        <v>44701</v>
      </c>
      <c r="D30">
        <v>1</v>
      </c>
      <c r="E30" t="s">
        <v>99</v>
      </c>
      <c r="F30" s="1">
        <v>44300</v>
      </c>
      <c r="G30">
        <v>0</v>
      </c>
      <c r="H30" s="1">
        <v>44495</v>
      </c>
      <c r="I30">
        <v>0</v>
      </c>
      <c r="J30" t="s">
        <v>1898</v>
      </c>
      <c r="K30" t="s">
        <v>1898</v>
      </c>
      <c r="L30" t="s">
        <v>1898</v>
      </c>
      <c r="M30" t="s">
        <v>1898</v>
      </c>
      <c r="N30" t="s">
        <v>1898</v>
      </c>
      <c r="O30" t="s">
        <v>1898</v>
      </c>
      <c r="P30">
        <v>1</v>
      </c>
      <c r="Q30">
        <v>0</v>
      </c>
      <c r="R30">
        <v>0</v>
      </c>
      <c r="S30">
        <v>1</v>
      </c>
      <c r="T30">
        <v>0</v>
      </c>
      <c r="U30">
        <v>0</v>
      </c>
      <c r="V30">
        <v>0</v>
      </c>
      <c r="W30">
        <v>1</v>
      </c>
      <c r="X30">
        <v>0</v>
      </c>
      <c r="Y30">
        <v>0</v>
      </c>
      <c r="Z30">
        <v>1</v>
      </c>
      <c r="AA30">
        <v>0</v>
      </c>
      <c r="AB30">
        <v>0</v>
      </c>
    </row>
    <row r="31" spans="1:28" x14ac:dyDescent="0.35">
      <c r="A31" t="s">
        <v>93</v>
      </c>
      <c r="B31" s="1">
        <v>44307</v>
      </c>
      <c r="C31" s="1">
        <v>44701</v>
      </c>
      <c r="D31">
        <v>1</v>
      </c>
      <c r="E31" t="s">
        <v>103</v>
      </c>
      <c r="F31" s="1">
        <v>44307</v>
      </c>
      <c r="G31">
        <v>0</v>
      </c>
      <c r="H31" s="1">
        <v>44495</v>
      </c>
      <c r="I31">
        <v>1</v>
      </c>
      <c r="J31">
        <v>0</v>
      </c>
      <c r="K31">
        <v>0</v>
      </c>
      <c r="L31">
        <v>1</v>
      </c>
      <c r="M31">
        <v>0</v>
      </c>
      <c r="N31">
        <v>0</v>
      </c>
      <c r="O31">
        <v>0</v>
      </c>
      <c r="P31">
        <v>1</v>
      </c>
      <c r="Q31">
        <v>0</v>
      </c>
      <c r="R31">
        <v>0</v>
      </c>
      <c r="S31">
        <v>1</v>
      </c>
      <c r="T31">
        <v>0</v>
      </c>
      <c r="U31">
        <v>0</v>
      </c>
      <c r="V31">
        <v>0</v>
      </c>
      <c r="W31">
        <v>1</v>
      </c>
      <c r="X31">
        <v>0</v>
      </c>
      <c r="Y31">
        <v>0</v>
      </c>
      <c r="Z31">
        <v>1</v>
      </c>
      <c r="AA31">
        <v>0</v>
      </c>
      <c r="AB31">
        <v>0</v>
      </c>
    </row>
    <row r="32" spans="1:28" x14ac:dyDescent="0.35">
      <c r="A32" t="s">
        <v>93</v>
      </c>
      <c r="B32" s="1">
        <v>44314</v>
      </c>
      <c r="C32" s="1">
        <v>44316</v>
      </c>
      <c r="D32">
        <v>1</v>
      </c>
      <c r="E32" t="s">
        <v>94</v>
      </c>
      <c r="F32" s="1">
        <v>44245</v>
      </c>
      <c r="G32">
        <v>2</v>
      </c>
      <c r="H32" s="1">
        <v>44316</v>
      </c>
      <c r="I32">
        <v>1</v>
      </c>
      <c r="J32">
        <v>0</v>
      </c>
      <c r="K32">
        <v>0</v>
      </c>
      <c r="L32">
        <v>1</v>
      </c>
      <c r="M32">
        <v>0</v>
      </c>
      <c r="N32">
        <v>0</v>
      </c>
      <c r="O32">
        <v>0</v>
      </c>
      <c r="P32">
        <v>0</v>
      </c>
      <c r="Q32" t="s">
        <v>1898</v>
      </c>
      <c r="R32" t="s">
        <v>1898</v>
      </c>
      <c r="S32" t="s">
        <v>1898</v>
      </c>
      <c r="T32" t="s">
        <v>1898</v>
      </c>
      <c r="U32" t="s">
        <v>1898</v>
      </c>
      <c r="V32" t="s">
        <v>1898</v>
      </c>
      <c r="W32">
        <v>0</v>
      </c>
      <c r="X32" t="s">
        <v>1898</v>
      </c>
      <c r="Y32" t="s">
        <v>1898</v>
      </c>
      <c r="Z32" t="s">
        <v>1898</v>
      </c>
      <c r="AA32" t="s">
        <v>1898</v>
      </c>
      <c r="AB32" t="s">
        <v>1898</v>
      </c>
    </row>
    <row r="33" spans="1:28" x14ac:dyDescent="0.35">
      <c r="A33" t="s">
        <v>93</v>
      </c>
      <c r="B33" s="1">
        <v>44317</v>
      </c>
      <c r="C33" s="1">
        <v>44701</v>
      </c>
      <c r="D33">
        <v>1</v>
      </c>
      <c r="E33" t="s">
        <v>94</v>
      </c>
      <c r="F33" s="1">
        <v>44245</v>
      </c>
      <c r="G33">
        <v>5</v>
      </c>
      <c r="H33" s="1">
        <v>44317</v>
      </c>
      <c r="I33">
        <v>1</v>
      </c>
      <c r="J33">
        <v>0</v>
      </c>
      <c r="K33">
        <v>0</v>
      </c>
      <c r="L33">
        <v>1</v>
      </c>
      <c r="M33">
        <v>0</v>
      </c>
      <c r="N33">
        <v>0</v>
      </c>
      <c r="O33">
        <v>0</v>
      </c>
      <c r="P33">
        <v>0</v>
      </c>
      <c r="Q33" t="s">
        <v>1898</v>
      </c>
      <c r="R33" t="s">
        <v>1898</v>
      </c>
      <c r="S33" t="s">
        <v>1898</v>
      </c>
      <c r="T33" t="s">
        <v>1898</v>
      </c>
      <c r="U33" t="s">
        <v>1898</v>
      </c>
      <c r="V33" t="s">
        <v>1898</v>
      </c>
      <c r="W33">
        <v>0</v>
      </c>
      <c r="X33" t="s">
        <v>1898</v>
      </c>
      <c r="Y33" t="s">
        <v>1898</v>
      </c>
      <c r="Z33" t="s">
        <v>1898</v>
      </c>
      <c r="AA33" t="s">
        <v>1898</v>
      </c>
      <c r="AB33" t="s">
        <v>1898</v>
      </c>
    </row>
    <row r="34" spans="1:28" x14ac:dyDescent="0.35">
      <c r="A34" t="s">
        <v>93</v>
      </c>
      <c r="B34" s="1">
        <v>44579</v>
      </c>
      <c r="C34" s="1">
        <v>44635</v>
      </c>
      <c r="D34">
        <v>1</v>
      </c>
      <c r="E34" t="s">
        <v>121</v>
      </c>
      <c r="F34" s="1">
        <v>44579</v>
      </c>
      <c r="G34">
        <v>0</v>
      </c>
      <c r="H34" s="1">
        <v>44635</v>
      </c>
      <c r="I34">
        <v>1</v>
      </c>
      <c r="J34">
        <v>0</v>
      </c>
      <c r="K34">
        <v>0</v>
      </c>
      <c r="L34">
        <v>1</v>
      </c>
      <c r="M34">
        <v>0</v>
      </c>
      <c r="N34">
        <v>0</v>
      </c>
      <c r="O34">
        <v>0</v>
      </c>
      <c r="P34">
        <v>1</v>
      </c>
      <c r="Q34">
        <v>0</v>
      </c>
      <c r="R34">
        <v>0</v>
      </c>
      <c r="S34">
        <v>1</v>
      </c>
      <c r="T34">
        <v>0</v>
      </c>
      <c r="U34">
        <v>0</v>
      </c>
      <c r="V34">
        <v>0</v>
      </c>
      <c r="W34">
        <v>1</v>
      </c>
      <c r="X34">
        <v>0</v>
      </c>
      <c r="Y34">
        <v>0</v>
      </c>
      <c r="Z34">
        <v>1</v>
      </c>
      <c r="AA34">
        <v>0</v>
      </c>
      <c r="AB34">
        <v>0</v>
      </c>
    </row>
    <row r="35" spans="1:28" x14ac:dyDescent="0.35">
      <c r="A35" t="s">
        <v>93</v>
      </c>
      <c r="B35" s="1">
        <v>44579</v>
      </c>
      <c r="C35" s="1">
        <v>44701</v>
      </c>
      <c r="D35">
        <v>1</v>
      </c>
      <c r="E35" t="s">
        <v>117</v>
      </c>
      <c r="F35" s="1">
        <v>44579</v>
      </c>
      <c r="G35">
        <v>0</v>
      </c>
      <c r="H35" s="1">
        <v>44699</v>
      </c>
      <c r="I35">
        <v>0</v>
      </c>
      <c r="J35" t="s">
        <v>1898</v>
      </c>
      <c r="K35" t="s">
        <v>1898</v>
      </c>
      <c r="L35" t="s">
        <v>1898</v>
      </c>
      <c r="M35" t="s">
        <v>1898</v>
      </c>
      <c r="N35" t="s">
        <v>1898</v>
      </c>
      <c r="O35" t="s">
        <v>1898</v>
      </c>
      <c r="P35">
        <v>1</v>
      </c>
      <c r="Q35">
        <v>1</v>
      </c>
      <c r="R35">
        <v>0</v>
      </c>
      <c r="S35">
        <v>0</v>
      </c>
      <c r="T35">
        <v>0</v>
      </c>
      <c r="U35">
        <v>0</v>
      </c>
      <c r="V35">
        <v>0</v>
      </c>
      <c r="W35">
        <v>1</v>
      </c>
      <c r="X35">
        <v>1</v>
      </c>
      <c r="Y35">
        <v>0</v>
      </c>
      <c r="Z35">
        <v>0</v>
      </c>
      <c r="AA35">
        <v>0</v>
      </c>
      <c r="AB35">
        <v>0</v>
      </c>
    </row>
    <row r="36" spans="1:28" x14ac:dyDescent="0.35">
      <c r="A36" t="s">
        <v>93</v>
      </c>
      <c r="B36" s="1">
        <v>44579</v>
      </c>
      <c r="C36" s="1">
        <v>44701</v>
      </c>
      <c r="D36">
        <v>1</v>
      </c>
      <c r="E36" t="s">
        <v>1900</v>
      </c>
      <c r="F36" s="1">
        <v>44579</v>
      </c>
      <c r="G36">
        <v>0</v>
      </c>
      <c r="H36" s="1">
        <v>44579</v>
      </c>
      <c r="I36">
        <v>1</v>
      </c>
      <c r="J36">
        <v>0</v>
      </c>
      <c r="K36">
        <v>0</v>
      </c>
      <c r="L36">
        <v>1</v>
      </c>
      <c r="M36">
        <v>0</v>
      </c>
      <c r="N36">
        <v>0</v>
      </c>
      <c r="O36">
        <v>0</v>
      </c>
      <c r="P36">
        <v>1</v>
      </c>
      <c r="Q36">
        <v>0</v>
      </c>
      <c r="R36">
        <v>0</v>
      </c>
      <c r="S36">
        <v>1</v>
      </c>
      <c r="T36">
        <v>0</v>
      </c>
      <c r="U36">
        <v>0</v>
      </c>
      <c r="V36">
        <v>0</v>
      </c>
      <c r="W36">
        <v>1</v>
      </c>
      <c r="X36">
        <v>0</v>
      </c>
      <c r="Y36">
        <v>0</v>
      </c>
      <c r="Z36">
        <v>1</v>
      </c>
      <c r="AA36">
        <v>0</v>
      </c>
      <c r="AB36">
        <v>0</v>
      </c>
    </row>
    <row r="37" spans="1:28" x14ac:dyDescent="0.35">
      <c r="A37" t="s">
        <v>93</v>
      </c>
      <c r="B37" s="1">
        <v>44579</v>
      </c>
      <c r="C37" s="1">
        <v>44701</v>
      </c>
      <c r="D37">
        <v>1</v>
      </c>
      <c r="E37" t="s">
        <v>110</v>
      </c>
      <c r="F37" s="1">
        <v>44579</v>
      </c>
      <c r="G37">
        <v>0</v>
      </c>
      <c r="H37" s="1">
        <v>44671</v>
      </c>
      <c r="I37">
        <v>1</v>
      </c>
      <c r="J37">
        <v>1</v>
      </c>
      <c r="K37">
        <v>1</v>
      </c>
      <c r="L37">
        <v>1</v>
      </c>
      <c r="M37">
        <v>1</v>
      </c>
      <c r="N37">
        <v>0</v>
      </c>
      <c r="O37">
        <v>0</v>
      </c>
      <c r="P37">
        <v>1</v>
      </c>
      <c r="Q37">
        <v>1</v>
      </c>
      <c r="R37">
        <v>0</v>
      </c>
      <c r="S37">
        <v>1</v>
      </c>
      <c r="T37">
        <v>0</v>
      </c>
      <c r="U37">
        <v>0</v>
      </c>
      <c r="V37">
        <v>0</v>
      </c>
      <c r="W37">
        <v>1</v>
      </c>
      <c r="X37">
        <v>0</v>
      </c>
      <c r="Y37">
        <v>0</v>
      </c>
      <c r="Z37">
        <v>1</v>
      </c>
      <c r="AA37">
        <v>0</v>
      </c>
      <c r="AB37">
        <v>0</v>
      </c>
    </row>
    <row r="38" spans="1:28" x14ac:dyDescent="0.35">
      <c r="A38" t="s">
        <v>93</v>
      </c>
      <c r="B38" s="1">
        <v>44607</v>
      </c>
      <c r="C38" s="1">
        <v>44701</v>
      </c>
      <c r="D38">
        <v>1</v>
      </c>
      <c r="E38" t="s">
        <v>129</v>
      </c>
      <c r="F38" s="1">
        <v>44607</v>
      </c>
      <c r="G38">
        <v>0</v>
      </c>
      <c r="H38" s="1">
        <v>44690</v>
      </c>
      <c r="I38">
        <v>0</v>
      </c>
      <c r="J38" t="s">
        <v>1898</v>
      </c>
      <c r="K38" t="s">
        <v>1898</v>
      </c>
      <c r="L38" t="s">
        <v>1898</v>
      </c>
      <c r="M38" t="s">
        <v>1898</v>
      </c>
      <c r="N38" t="s">
        <v>1898</v>
      </c>
      <c r="O38" t="s">
        <v>1898</v>
      </c>
      <c r="P38">
        <v>1</v>
      </c>
      <c r="Q38">
        <v>1</v>
      </c>
      <c r="R38">
        <v>0</v>
      </c>
      <c r="S38">
        <v>0</v>
      </c>
      <c r="T38">
        <v>0</v>
      </c>
      <c r="U38">
        <v>0</v>
      </c>
      <c r="V38">
        <v>0</v>
      </c>
      <c r="W38">
        <v>0</v>
      </c>
      <c r="X38" t="s">
        <v>1898</v>
      </c>
      <c r="Y38" t="s">
        <v>1898</v>
      </c>
      <c r="Z38" t="s">
        <v>1898</v>
      </c>
      <c r="AA38" t="s">
        <v>1898</v>
      </c>
      <c r="AB38" t="s">
        <v>1898</v>
      </c>
    </row>
    <row r="39" spans="1:28" x14ac:dyDescent="0.35">
      <c r="A39" t="s">
        <v>93</v>
      </c>
      <c r="B39" s="1">
        <v>44636</v>
      </c>
      <c r="C39" s="1">
        <v>44701</v>
      </c>
      <c r="D39">
        <v>1</v>
      </c>
      <c r="E39" t="s">
        <v>121</v>
      </c>
      <c r="F39" s="1">
        <v>44579</v>
      </c>
      <c r="G39">
        <v>1</v>
      </c>
      <c r="H39" s="1">
        <v>44670</v>
      </c>
      <c r="I39">
        <v>1</v>
      </c>
      <c r="J39">
        <v>0</v>
      </c>
      <c r="K39">
        <v>0</v>
      </c>
      <c r="L39">
        <v>1</v>
      </c>
      <c r="M39">
        <v>0</v>
      </c>
      <c r="N39">
        <v>0</v>
      </c>
      <c r="O39">
        <v>0</v>
      </c>
      <c r="P39">
        <v>1</v>
      </c>
      <c r="Q39">
        <v>0</v>
      </c>
      <c r="R39">
        <v>0</v>
      </c>
      <c r="S39">
        <v>1</v>
      </c>
      <c r="T39">
        <v>0</v>
      </c>
      <c r="U39">
        <v>0</v>
      </c>
      <c r="V39">
        <v>0</v>
      </c>
      <c r="W39">
        <v>1</v>
      </c>
      <c r="X39">
        <v>0</v>
      </c>
      <c r="Y39">
        <v>0</v>
      </c>
      <c r="Z39">
        <v>1</v>
      </c>
      <c r="AA39">
        <v>0</v>
      </c>
      <c r="AB39">
        <v>0</v>
      </c>
    </row>
    <row r="40" spans="1:28" x14ac:dyDescent="0.35">
      <c r="A40" t="s">
        <v>137</v>
      </c>
      <c r="B40" s="1">
        <v>44197</v>
      </c>
      <c r="C40" s="1">
        <v>44215</v>
      </c>
      <c r="D40">
        <v>0</v>
      </c>
      <c r="E40" t="s">
        <v>1898</v>
      </c>
      <c r="G40" t="s">
        <v>1898</v>
      </c>
      <c r="I40" t="s">
        <v>1898</v>
      </c>
      <c r="J40" t="s">
        <v>1898</v>
      </c>
      <c r="K40" t="s">
        <v>1898</v>
      </c>
      <c r="L40" t="s">
        <v>1898</v>
      </c>
      <c r="M40" t="s">
        <v>1898</v>
      </c>
      <c r="N40" t="s">
        <v>1898</v>
      </c>
      <c r="O40" t="s">
        <v>1898</v>
      </c>
      <c r="P40" t="s">
        <v>1898</v>
      </c>
      <c r="Q40" t="s">
        <v>1898</v>
      </c>
      <c r="R40" t="s">
        <v>1898</v>
      </c>
      <c r="S40" t="s">
        <v>1898</v>
      </c>
      <c r="T40" t="s">
        <v>1898</v>
      </c>
      <c r="U40" t="s">
        <v>1898</v>
      </c>
      <c r="V40" t="s">
        <v>1898</v>
      </c>
      <c r="W40" t="s">
        <v>1898</v>
      </c>
      <c r="X40" t="s">
        <v>1898</v>
      </c>
      <c r="Y40" t="s">
        <v>1898</v>
      </c>
      <c r="Z40" t="s">
        <v>1898</v>
      </c>
      <c r="AA40" t="s">
        <v>1898</v>
      </c>
      <c r="AB40" t="s">
        <v>1898</v>
      </c>
    </row>
    <row r="41" spans="1:28" x14ac:dyDescent="0.35">
      <c r="A41" t="s">
        <v>137</v>
      </c>
      <c r="B41" s="1">
        <v>44216</v>
      </c>
      <c r="C41" s="1">
        <v>44257</v>
      </c>
      <c r="D41">
        <v>1</v>
      </c>
      <c r="E41" t="s">
        <v>138</v>
      </c>
      <c r="F41" s="1">
        <v>44216</v>
      </c>
      <c r="G41">
        <v>0</v>
      </c>
      <c r="H41" s="1">
        <v>44257</v>
      </c>
      <c r="I41">
        <v>1</v>
      </c>
      <c r="J41">
        <v>1</v>
      </c>
      <c r="K41">
        <v>1</v>
      </c>
      <c r="L41">
        <v>0</v>
      </c>
      <c r="M41">
        <v>0</v>
      </c>
      <c r="N41">
        <v>0</v>
      </c>
      <c r="O41">
        <v>0</v>
      </c>
      <c r="P41">
        <v>0</v>
      </c>
      <c r="Q41" t="s">
        <v>1898</v>
      </c>
      <c r="R41" t="s">
        <v>1898</v>
      </c>
      <c r="S41" t="s">
        <v>1898</v>
      </c>
      <c r="T41" t="s">
        <v>1898</v>
      </c>
      <c r="U41" t="s">
        <v>1898</v>
      </c>
      <c r="V41" t="s">
        <v>1898</v>
      </c>
      <c r="W41">
        <v>0</v>
      </c>
      <c r="X41" t="s">
        <v>1898</v>
      </c>
      <c r="Y41" t="s">
        <v>1898</v>
      </c>
      <c r="Z41" t="s">
        <v>1898</v>
      </c>
      <c r="AA41" t="s">
        <v>1898</v>
      </c>
      <c r="AB41" t="s">
        <v>1898</v>
      </c>
    </row>
    <row r="42" spans="1:28" x14ac:dyDescent="0.35">
      <c r="A42" t="s">
        <v>137</v>
      </c>
      <c r="B42" s="1">
        <v>44223</v>
      </c>
      <c r="C42" s="1">
        <v>44257</v>
      </c>
      <c r="D42">
        <v>1</v>
      </c>
      <c r="E42" t="s">
        <v>140</v>
      </c>
      <c r="F42" s="1">
        <v>44223</v>
      </c>
      <c r="G42">
        <v>0</v>
      </c>
      <c r="H42" s="1">
        <v>44257</v>
      </c>
      <c r="I42">
        <v>1</v>
      </c>
      <c r="J42">
        <v>0</v>
      </c>
      <c r="K42">
        <v>0</v>
      </c>
      <c r="L42">
        <v>1</v>
      </c>
      <c r="M42">
        <v>0</v>
      </c>
      <c r="N42">
        <v>0</v>
      </c>
      <c r="O42">
        <v>0</v>
      </c>
      <c r="P42">
        <v>0</v>
      </c>
      <c r="Q42" t="s">
        <v>1898</v>
      </c>
      <c r="R42" t="s">
        <v>1898</v>
      </c>
      <c r="S42" t="s">
        <v>1898</v>
      </c>
      <c r="T42" t="s">
        <v>1898</v>
      </c>
      <c r="U42" t="s">
        <v>1898</v>
      </c>
      <c r="V42" t="s">
        <v>1898</v>
      </c>
      <c r="W42">
        <v>0</v>
      </c>
      <c r="X42" t="s">
        <v>1898</v>
      </c>
      <c r="Y42" t="s">
        <v>1898</v>
      </c>
      <c r="Z42" t="s">
        <v>1898</v>
      </c>
      <c r="AA42" t="s">
        <v>1898</v>
      </c>
      <c r="AB42" t="s">
        <v>1898</v>
      </c>
    </row>
    <row r="43" spans="1:28" x14ac:dyDescent="0.35">
      <c r="A43" t="s">
        <v>137</v>
      </c>
      <c r="B43" s="1">
        <v>44223</v>
      </c>
      <c r="C43" s="1">
        <v>44376</v>
      </c>
      <c r="D43">
        <v>1</v>
      </c>
      <c r="E43" t="s">
        <v>141</v>
      </c>
      <c r="F43" s="1">
        <v>44223</v>
      </c>
      <c r="G43">
        <v>0</v>
      </c>
      <c r="H43" s="1">
        <v>44224</v>
      </c>
      <c r="I43">
        <v>1</v>
      </c>
      <c r="J43">
        <v>1</v>
      </c>
      <c r="K43">
        <v>1</v>
      </c>
      <c r="L43">
        <v>0</v>
      </c>
      <c r="M43">
        <v>0</v>
      </c>
      <c r="N43">
        <v>0</v>
      </c>
      <c r="O43">
        <v>0</v>
      </c>
      <c r="P43">
        <v>0</v>
      </c>
      <c r="Q43" t="s">
        <v>1898</v>
      </c>
      <c r="R43" t="s">
        <v>1898</v>
      </c>
      <c r="S43" t="s">
        <v>1898</v>
      </c>
      <c r="T43" t="s">
        <v>1898</v>
      </c>
      <c r="U43" t="s">
        <v>1898</v>
      </c>
      <c r="V43" t="s">
        <v>1898</v>
      </c>
      <c r="W43">
        <v>0</v>
      </c>
      <c r="X43" t="s">
        <v>1898</v>
      </c>
      <c r="Y43" t="s">
        <v>1898</v>
      </c>
      <c r="Z43" t="s">
        <v>1898</v>
      </c>
      <c r="AA43" t="s">
        <v>1898</v>
      </c>
      <c r="AB43" t="s">
        <v>1898</v>
      </c>
    </row>
    <row r="44" spans="1:28" x14ac:dyDescent="0.35">
      <c r="A44" t="s">
        <v>137</v>
      </c>
      <c r="B44" s="1">
        <v>44230</v>
      </c>
      <c r="C44" s="1">
        <v>44376</v>
      </c>
      <c r="D44">
        <v>1</v>
      </c>
      <c r="E44" t="s">
        <v>142</v>
      </c>
      <c r="F44" s="1">
        <v>44230</v>
      </c>
      <c r="G44">
        <v>0</v>
      </c>
      <c r="H44" s="1">
        <v>44231</v>
      </c>
      <c r="I44">
        <v>1</v>
      </c>
      <c r="J44">
        <v>0</v>
      </c>
      <c r="K44">
        <v>1</v>
      </c>
      <c r="L44">
        <v>0</v>
      </c>
      <c r="M44">
        <v>0</v>
      </c>
      <c r="N44">
        <v>0</v>
      </c>
      <c r="O44">
        <v>0</v>
      </c>
      <c r="P44">
        <v>0</v>
      </c>
      <c r="Q44" t="s">
        <v>1898</v>
      </c>
      <c r="R44" t="s">
        <v>1898</v>
      </c>
      <c r="S44" t="s">
        <v>1898</v>
      </c>
      <c r="T44" t="s">
        <v>1898</v>
      </c>
      <c r="U44" t="s">
        <v>1898</v>
      </c>
      <c r="V44" t="s">
        <v>1898</v>
      </c>
      <c r="W44">
        <v>0</v>
      </c>
      <c r="X44" t="s">
        <v>1898</v>
      </c>
      <c r="Y44" t="s">
        <v>1898</v>
      </c>
      <c r="Z44" t="s">
        <v>1898</v>
      </c>
      <c r="AA44" t="s">
        <v>1898</v>
      </c>
      <c r="AB44" t="s">
        <v>1898</v>
      </c>
    </row>
    <row r="45" spans="1:28" x14ac:dyDescent="0.35">
      <c r="A45" t="s">
        <v>137</v>
      </c>
      <c r="B45" s="1">
        <v>44230</v>
      </c>
      <c r="C45" s="1">
        <v>44376</v>
      </c>
      <c r="D45">
        <v>1</v>
      </c>
      <c r="E45" t="s">
        <v>1901</v>
      </c>
      <c r="F45" s="1">
        <v>44230</v>
      </c>
      <c r="G45">
        <v>0</v>
      </c>
      <c r="H45" s="1">
        <v>44231</v>
      </c>
      <c r="I45">
        <v>1</v>
      </c>
      <c r="J45">
        <v>0</v>
      </c>
      <c r="K45">
        <v>0</v>
      </c>
      <c r="L45">
        <v>1</v>
      </c>
      <c r="M45">
        <v>0</v>
      </c>
      <c r="N45">
        <v>0</v>
      </c>
      <c r="O45">
        <v>0</v>
      </c>
      <c r="P45">
        <v>1</v>
      </c>
      <c r="Q45">
        <v>0</v>
      </c>
      <c r="R45">
        <v>0</v>
      </c>
      <c r="S45">
        <v>1</v>
      </c>
      <c r="T45">
        <v>0</v>
      </c>
      <c r="U45">
        <v>0</v>
      </c>
      <c r="V45">
        <v>0</v>
      </c>
      <c r="W45">
        <v>1</v>
      </c>
      <c r="X45">
        <v>0</v>
      </c>
      <c r="Y45">
        <v>0</v>
      </c>
      <c r="Z45">
        <v>1</v>
      </c>
      <c r="AA45">
        <v>0</v>
      </c>
      <c r="AB45">
        <v>0</v>
      </c>
    </row>
    <row r="46" spans="1:28" x14ac:dyDescent="0.35">
      <c r="A46" t="s">
        <v>137</v>
      </c>
      <c r="B46" s="1">
        <v>44258</v>
      </c>
      <c r="C46" s="1">
        <v>44376</v>
      </c>
      <c r="D46">
        <v>1</v>
      </c>
      <c r="E46" t="s">
        <v>138</v>
      </c>
      <c r="F46" s="1">
        <v>44216</v>
      </c>
      <c r="G46">
        <v>1</v>
      </c>
      <c r="H46" s="1">
        <v>44286</v>
      </c>
      <c r="I46">
        <v>1</v>
      </c>
      <c r="J46">
        <v>1</v>
      </c>
      <c r="K46">
        <v>1</v>
      </c>
      <c r="L46">
        <v>0</v>
      </c>
      <c r="M46">
        <v>0</v>
      </c>
      <c r="N46">
        <v>0</v>
      </c>
      <c r="O46">
        <v>0</v>
      </c>
      <c r="P46">
        <v>0</v>
      </c>
      <c r="Q46" t="s">
        <v>1898</v>
      </c>
      <c r="R46" t="s">
        <v>1898</v>
      </c>
      <c r="S46" t="s">
        <v>1898</v>
      </c>
      <c r="T46" t="s">
        <v>1898</v>
      </c>
      <c r="U46" t="s">
        <v>1898</v>
      </c>
      <c r="V46" t="s">
        <v>1898</v>
      </c>
      <c r="W46">
        <v>0</v>
      </c>
      <c r="X46" t="s">
        <v>1898</v>
      </c>
      <c r="Y46" t="s">
        <v>1898</v>
      </c>
      <c r="Z46" t="s">
        <v>1898</v>
      </c>
      <c r="AA46" t="s">
        <v>1898</v>
      </c>
      <c r="AB46" t="s">
        <v>1898</v>
      </c>
    </row>
    <row r="47" spans="1:28" x14ac:dyDescent="0.35">
      <c r="A47" t="s">
        <v>137</v>
      </c>
      <c r="B47" s="1">
        <v>44258</v>
      </c>
      <c r="C47" s="1">
        <v>44376</v>
      </c>
      <c r="D47">
        <v>1</v>
      </c>
      <c r="E47" t="s">
        <v>140</v>
      </c>
      <c r="F47" s="1">
        <v>44223</v>
      </c>
      <c r="G47">
        <v>1</v>
      </c>
      <c r="H47" s="1">
        <v>44259</v>
      </c>
      <c r="I47">
        <v>1</v>
      </c>
      <c r="J47">
        <v>0</v>
      </c>
      <c r="K47">
        <v>0</v>
      </c>
      <c r="L47">
        <v>1</v>
      </c>
      <c r="M47">
        <v>0</v>
      </c>
      <c r="N47">
        <v>0</v>
      </c>
      <c r="O47">
        <v>0</v>
      </c>
      <c r="P47">
        <v>0</v>
      </c>
      <c r="Q47" t="s">
        <v>1898</v>
      </c>
      <c r="R47" t="s">
        <v>1898</v>
      </c>
      <c r="S47" t="s">
        <v>1898</v>
      </c>
      <c r="T47" t="s">
        <v>1898</v>
      </c>
      <c r="U47" t="s">
        <v>1898</v>
      </c>
      <c r="V47" t="s">
        <v>1898</v>
      </c>
      <c r="W47">
        <v>0</v>
      </c>
      <c r="X47" t="s">
        <v>1898</v>
      </c>
      <c r="Y47" t="s">
        <v>1898</v>
      </c>
      <c r="Z47" t="s">
        <v>1898</v>
      </c>
      <c r="AA47" t="s">
        <v>1898</v>
      </c>
      <c r="AB47" t="s">
        <v>1898</v>
      </c>
    </row>
    <row r="48" spans="1:28" x14ac:dyDescent="0.35">
      <c r="A48" t="s">
        <v>137</v>
      </c>
      <c r="B48" s="1">
        <v>44340</v>
      </c>
      <c r="C48" s="1">
        <v>44369</v>
      </c>
      <c r="D48">
        <v>1</v>
      </c>
      <c r="E48" t="s">
        <v>146</v>
      </c>
      <c r="F48" s="1">
        <v>44340</v>
      </c>
      <c r="G48">
        <v>0</v>
      </c>
      <c r="H48" s="1">
        <v>44369</v>
      </c>
      <c r="I48">
        <v>1</v>
      </c>
      <c r="J48">
        <v>1</v>
      </c>
      <c r="K48">
        <v>1</v>
      </c>
      <c r="L48">
        <v>0</v>
      </c>
      <c r="M48">
        <v>0</v>
      </c>
      <c r="N48">
        <v>0</v>
      </c>
      <c r="O48">
        <v>0</v>
      </c>
      <c r="P48">
        <v>0</v>
      </c>
      <c r="Q48" t="s">
        <v>1898</v>
      </c>
      <c r="R48" t="s">
        <v>1898</v>
      </c>
      <c r="S48" t="s">
        <v>1898</v>
      </c>
      <c r="T48" t="s">
        <v>1898</v>
      </c>
      <c r="U48" t="s">
        <v>1898</v>
      </c>
      <c r="V48" t="s">
        <v>1898</v>
      </c>
      <c r="W48">
        <v>1</v>
      </c>
      <c r="X48">
        <v>0</v>
      </c>
      <c r="Y48">
        <v>0</v>
      </c>
      <c r="Z48">
        <v>1</v>
      </c>
      <c r="AA48">
        <v>0</v>
      </c>
      <c r="AB48">
        <v>0</v>
      </c>
    </row>
    <row r="49" spans="1:28" x14ac:dyDescent="0.35">
      <c r="A49" t="s">
        <v>137</v>
      </c>
      <c r="B49" s="1">
        <v>44370</v>
      </c>
      <c r="C49" s="1">
        <v>44370</v>
      </c>
      <c r="D49">
        <v>1</v>
      </c>
      <c r="E49" t="s">
        <v>146</v>
      </c>
      <c r="F49" s="1">
        <v>44340</v>
      </c>
      <c r="G49">
        <v>1</v>
      </c>
      <c r="H49" s="1">
        <v>44370</v>
      </c>
      <c r="I49">
        <v>1</v>
      </c>
      <c r="J49">
        <v>1</v>
      </c>
      <c r="K49">
        <v>1</v>
      </c>
      <c r="L49">
        <v>0</v>
      </c>
      <c r="M49">
        <v>0</v>
      </c>
      <c r="N49">
        <v>0</v>
      </c>
      <c r="O49">
        <v>0</v>
      </c>
      <c r="P49">
        <v>0</v>
      </c>
      <c r="Q49" t="s">
        <v>1898</v>
      </c>
      <c r="R49" t="s">
        <v>1898</v>
      </c>
      <c r="S49" t="s">
        <v>1898</v>
      </c>
      <c r="T49" t="s">
        <v>1898</v>
      </c>
      <c r="U49" t="s">
        <v>1898</v>
      </c>
      <c r="V49" t="s">
        <v>1898</v>
      </c>
      <c r="W49">
        <v>1</v>
      </c>
      <c r="X49">
        <v>0</v>
      </c>
      <c r="Y49">
        <v>0</v>
      </c>
      <c r="Z49">
        <v>1</v>
      </c>
      <c r="AA49">
        <v>0</v>
      </c>
      <c r="AB49">
        <v>0</v>
      </c>
    </row>
    <row r="50" spans="1:28" x14ac:dyDescent="0.35">
      <c r="A50" t="s">
        <v>137</v>
      </c>
      <c r="B50" s="1">
        <v>44371</v>
      </c>
      <c r="C50" s="1">
        <v>44376</v>
      </c>
      <c r="D50">
        <v>1</v>
      </c>
      <c r="E50" t="s">
        <v>146</v>
      </c>
      <c r="F50" s="1">
        <v>44340</v>
      </c>
      <c r="G50">
        <v>2</v>
      </c>
      <c r="H50" s="1">
        <v>44375</v>
      </c>
      <c r="I50">
        <v>1</v>
      </c>
      <c r="J50">
        <v>1</v>
      </c>
      <c r="K50">
        <v>1</v>
      </c>
      <c r="L50">
        <v>0</v>
      </c>
      <c r="M50">
        <v>0</v>
      </c>
      <c r="N50">
        <v>0</v>
      </c>
      <c r="O50">
        <v>0</v>
      </c>
      <c r="P50">
        <v>0</v>
      </c>
      <c r="Q50" t="s">
        <v>1898</v>
      </c>
      <c r="R50" t="s">
        <v>1898</v>
      </c>
      <c r="S50" t="s">
        <v>1898</v>
      </c>
      <c r="T50" t="s">
        <v>1898</v>
      </c>
      <c r="U50" t="s">
        <v>1898</v>
      </c>
      <c r="V50" t="s">
        <v>1898</v>
      </c>
      <c r="W50">
        <v>1</v>
      </c>
      <c r="X50">
        <v>0</v>
      </c>
      <c r="Y50">
        <v>0</v>
      </c>
      <c r="Z50">
        <v>1</v>
      </c>
      <c r="AA50">
        <v>0</v>
      </c>
      <c r="AB50">
        <v>0</v>
      </c>
    </row>
    <row r="51" spans="1:28" x14ac:dyDescent="0.35">
      <c r="A51" t="s">
        <v>137</v>
      </c>
      <c r="B51" s="1">
        <v>44377</v>
      </c>
      <c r="C51" s="1">
        <v>44701</v>
      </c>
      <c r="D51">
        <v>1</v>
      </c>
      <c r="E51" t="s">
        <v>141</v>
      </c>
      <c r="F51" s="1">
        <v>44223</v>
      </c>
      <c r="G51">
        <v>3</v>
      </c>
      <c r="H51" s="1">
        <v>44224</v>
      </c>
      <c r="I51">
        <v>1</v>
      </c>
      <c r="J51">
        <v>1</v>
      </c>
      <c r="K51">
        <v>1</v>
      </c>
      <c r="L51">
        <v>0</v>
      </c>
      <c r="M51">
        <v>0</v>
      </c>
      <c r="N51">
        <v>0</v>
      </c>
      <c r="O51">
        <v>0</v>
      </c>
      <c r="P51">
        <v>0</v>
      </c>
      <c r="Q51" t="s">
        <v>1898</v>
      </c>
      <c r="R51" t="s">
        <v>1898</v>
      </c>
      <c r="S51" t="s">
        <v>1898</v>
      </c>
      <c r="T51" t="s">
        <v>1898</v>
      </c>
      <c r="U51" t="s">
        <v>1898</v>
      </c>
      <c r="V51" t="s">
        <v>1898</v>
      </c>
      <c r="W51">
        <v>0</v>
      </c>
      <c r="X51" t="s">
        <v>1898</v>
      </c>
      <c r="Y51" t="s">
        <v>1898</v>
      </c>
      <c r="Z51" t="s">
        <v>1898</v>
      </c>
      <c r="AA51" t="s">
        <v>1898</v>
      </c>
      <c r="AB51" t="s">
        <v>1898</v>
      </c>
    </row>
    <row r="52" spans="1:28" x14ac:dyDescent="0.35">
      <c r="A52" t="s">
        <v>137</v>
      </c>
      <c r="B52" s="1">
        <v>44377</v>
      </c>
      <c r="C52" s="1">
        <v>44701</v>
      </c>
      <c r="D52">
        <v>1</v>
      </c>
      <c r="E52" t="s">
        <v>142</v>
      </c>
      <c r="F52" s="1">
        <v>44230</v>
      </c>
      <c r="G52">
        <v>3</v>
      </c>
      <c r="H52" s="1">
        <v>44231</v>
      </c>
      <c r="I52">
        <v>1</v>
      </c>
      <c r="J52">
        <v>0</v>
      </c>
      <c r="K52">
        <v>1</v>
      </c>
      <c r="L52">
        <v>0</v>
      </c>
      <c r="M52">
        <v>0</v>
      </c>
      <c r="N52">
        <v>0</v>
      </c>
      <c r="O52">
        <v>0</v>
      </c>
      <c r="P52">
        <v>0</v>
      </c>
      <c r="Q52" t="s">
        <v>1898</v>
      </c>
      <c r="R52" t="s">
        <v>1898</v>
      </c>
      <c r="S52" t="s">
        <v>1898</v>
      </c>
      <c r="T52" t="s">
        <v>1898</v>
      </c>
      <c r="U52" t="s">
        <v>1898</v>
      </c>
      <c r="V52" t="s">
        <v>1898</v>
      </c>
      <c r="W52">
        <v>0</v>
      </c>
      <c r="X52" t="s">
        <v>1898</v>
      </c>
      <c r="Y52" t="s">
        <v>1898</v>
      </c>
      <c r="Z52" t="s">
        <v>1898</v>
      </c>
      <c r="AA52" t="s">
        <v>1898</v>
      </c>
      <c r="AB52" t="s">
        <v>1898</v>
      </c>
    </row>
    <row r="53" spans="1:28" x14ac:dyDescent="0.35">
      <c r="A53" t="s">
        <v>137</v>
      </c>
      <c r="B53" s="1">
        <v>44377</v>
      </c>
      <c r="C53" s="1">
        <v>44701</v>
      </c>
      <c r="D53">
        <v>1</v>
      </c>
      <c r="E53" t="s">
        <v>138</v>
      </c>
      <c r="F53" s="1">
        <v>44216</v>
      </c>
      <c r="G53">
        <v>3</v>
      </c>
      <c r="H53" s="1">
        <v>44286</v>
      </c>
      <c r="I53">
        <v>1</v>
      </c>
      <c r="J53">
        <v>1</v>
      </c>
      <c r="K53">
        <v>1</v>
      </c>
      <c r="L53">
        <v>0</v>
      </c>
      <c r="M53">
        <v>0</v>
      </c>
      <c r="N53">
        <v>0</v>
      </c>
      <c r="O53">
        <v>0</v>
      </c>
      <c r="P53">
        <v>0</v>
      </c>
      <c r="Q53" t="s">
        <v>1898</v>
      </c>
      <c r="R53" t="s">
        <v>1898</v>
      </c>
      <c r="S53" t="s">
        <v>1898</v>
      </c>
      <c r="T53" t="s">
        <v>1898</v>
      </c>
      <c r="U53" t="s">
        <v>1898</v>
      </c>
      <c r="V53" t="s">
        <v>1898</v>
      </c>
      <c r="W53">
        <v>0</v>
      </c>
      <c r="X53" t="s">
        <v>1898</v>
      </c>
      <c r="Y53" t="s">
        <v>1898</v>
      </c>
      <c r="Z53" t="s">
        <v>1898</v>
      </c>
      <c r="AA53" t="s">
        <v>1898</v>
      </c>
      <c r="AB53" t="s">
        <v>1898</v>
      </c>
    </row>
    <row r="54" spans="1:28" x14ac:dyDescent="0.35">
      <c r="A54" t="s">
        <v>137</v>
      </c>
      <c r="B54" s="1">
        <v>44377</v>
      </c>
      <c r="C54" s="1">
        <v>44701</v>
      </c>
      <c r="D54">
        <v>1</v>
      </c>
      <c r="E54" t="s">
        <v>140</v>
      </c>
      <c r="F54" s="1">
        <v>44223</v>
      </c>
      <c r="G54">
        <v>3</v>
      </c>
      <c r="H54" s="1">
        <v>44377</v>
      </c>
      <c r="I54">
        <v>1</v>
      </c>
      <c r="J54">
        <v>0</v>
      </c>
      <c r="K54">
        <v>0</v>
      </c>
      <c r="L54">
        <v>1</v>
      </c>
      <c r="M54">
        <v>0</v>
      </c>
      <c r="N54">
        <v>0</v>
      </c>
      <c r="O54">
        <v>0</v>
      </c>
      <c r="P54">
        <v>0</v>
      </c>
      <c r="Q54" t="s">
        <v>1898</v>
      </c>
      <c r="R54" t="s">
        <v>1898</v>
      </c>
      <c r="S54" t="s">
        <v>1898</v>
      </c>
      <c r="T54" t="s">
        <v>1898</v>
      </c>
      <c r="U54" t="s">
        <v>1898</v>
      </c>
      <c r="V54" t="s">
        <v>1898</v>
      </c>
      <c r="W54">
        <v>0</v>
      </c>
      <c r="X54" t="s">
        <v>1898</v>
      </c>
      <c r="Y54" t="s">
        <v>1898</v>
      </c>
      <c r="Z54" t="s">
        <v>1898</v>
      </c>
      <c r="AA54" t="s">
        <v>1898</v>
      </c>
      <c r="AB54" t="s">
        <v>1898</v>
      </c>
    </row>
    <row r="55" spans="1:28" x14ac:dyDescent="0.35">
      <c r="A55" t="s">
        <v>137</v>
      </c>
      <c r="B55" s="1">
        <v>44377</v>
      </c>
      <c r="C55" s="1">
        <v>44701</v>
      </c>
      <c r="D55">
        <v>1</v>
      </c>
      <c r="E55" t="s">
        <v>146</v>
      </c>
      <c r="F55" s="1">
        <v>44340</v>
      </c>
      <c r="G55">
        <v>5</v>
      </c>
      <c r="H55" s="1">
        <v>44377</v>
      </c>
      <c r="I55">
        <v>1</v>
      </c>
      <c r="J55">
        <v>1</v>
      </c>
      <c r="K55">
        <v>1</v>
      </c>
      <c r="L55">
        <v>0</v>
      </c>
      <c r="M55">
        <v>0</v>
      </c>
      <c r="N55">
        <v>0</v>
      </c>
      <c r="O55">
        <v>0</v>
      </c>
      <c r="P55">
        <v>0</v>
      </c>
      <c r="Q55" t="s">
        <v>1898</v>
      </c>
      <c r="R55" t="s">
        <v>1898</v>
      </c>
      <c r="S55" t="s">
        <v>1898</v>
      </c>
      <c r="T55" t="s">
        <v>1898</v>
      </c>
      <c r="U55" t="s">
        <v>1898</v>
      </c>
      <c r="V55" t="s">
        <v>1898</v>
      </c>
      <c r="W55">
        <v>1</v>
      </c>
      <c r="X55">
        <v>0</v>
      </c>
      <c r="Y55">
        <v>0</v>
      </c>
      <c r="Z55">
        <v>1</v>
      </c>
      <c r="AA55">
        <v>0</v>
      </c>
      <c r="AB55">
        <v>0</v>
      </c>
    </row>
    <row r="56" spans="1:28" x14ac:dyDescent="0.35">
      <c r="A56" t="s">
        <v>137</v>
      </c>
      <c r="B56" s="1">
        <v>44377</v>
      </c>
      <c r="C56" s="1">
        <v>44701</v>
      </c>
      <c r="D56">
        <v>1</v>
      </c>
      <c r="E56" t="s">
        <v>1901</v>
      </c>
      <c r="F56" s="1">
        <v>44230</v>
      </c>
      <c r="G56">
        <v>0</v>
      </c>
      <c r="H56" s="1">
        <v>44231</v>
      </c>
      <c r="I56">
        <v>1</v>
      </c>
      <c r="J56">
        <v>0</v>
      </c>
      <c r="K56">
        <v>0</v>
      </c>
      <c r="L56">
        <v>1</v>
      </c>
      <c r="M56">
        <v>0</v>
      </c>
      <c r="N56">
        <v>0</v>
      </c>
      <c r="O56">
        <v>0</v>
      </c>
      <c r="P56">
        <v>1</v>
      </c>
      <c r="Q56">
        <v>0</v>
      </c>
      <c r="R56">
        <v>0</v>
      </c>
      <c r="S56">
        <v>1</v>
      </c>
      <c r="T56">
        <v>0</v>
      </c>
      <c r="U56">
        <v>0</v>
      </c>
      <c r="V56">
        <v>0</v>
      </c>
      <c r="W56">
        <v>1</v>
      </c>
      <c r="X56">
        <v>0</v>
      </c>
      <c r="Y56">
        <v>0</v>
      </c>
      <c r="Z56">
        <v>1</v>
      </c>
      <c r="AA56">
        <v>0</v>
      </c>
      <c r="AB56">
        <v>0</v>
      </c>
    </row>
    <row r="57" spans="1:28" x14ac:dyDescent="0.35">
      <c r="A57" t="s">
        <v>137</v>
      </c>
      <c r="B57" s="1">
        <v>44551</v>
      </c>
      <c r="C57" s="1">
        <v>44607</v>
      </c>
      <c r="D57">
        <v>1</v>
      </c>
      <c r="E57" t="s">
        <v>149</v>
      </c>
      <c r="F57" s="1">
        <v>44552</v>
      </c>
      <c r="G57">
        <v>0</v>
      </c>
      <c r="H57" s="1">
        <v>44607</v>
      </c>
      <c r="I57">
        <v>0</v>
      </c>
      <c r="J57" t="s">
        <v>1898</v>
      </c>
      <c r="K57" t="s">
        <v>1898</v>
      </c>
      <c r="L57" t="s">
        <v>1898</v>
      </c>
      <c r="M57" t="s">
        <v>1898</v>
      </c>
      <c r="N57" t="s">
        <v>1898</v>
      </c>
      <c r="O57" t="s">
        <v>1898</v>
      </c>
      <c r="P57">
        <v>0</v>
      </c>
      <c r="Q57" t="s">
        <v>1898</v>
      </c>
      <c r="R57" t="s">
        <v>1898</v>
      </c>
      <c r="S57" t="s">
        <v>1898</v>
      </c>
      <c r="T57" t="s">
        <v>1898</v>
      </c>
      <c r="U57" t="s">
        <v>1898</v>
      </c>
      <c r="V57" t="s">
        <v>1898</v>
      </c>
      <c r="W57">
        <v>1</v>
      </c>
      <c r="X57">
        <v>0</v>
      </c>
      <c r="Y57">
        <v>0</v>
      </c>
      <c r="Z57">
        <v>1</v>
      </c>
      <c r="AA57">
        <v>0</v>
      </c>
      <c r="AB57">
        <v>0</v>
      </c>
    </row>
    <row r="58" spans="1:28" x14ac:dyDescent="0.35">
      <c r="A58" t="s">
        <v>137</v>
      </c>
      <c r="B58" s="1">
        <v>44558</v>
      </c>
      <c r="C58" s="1">
        <v>44701</v>
      </c>
      <c r="D58">
        <v>1</v>
      </c>
      <c r="E58" t="s">
        <v>1902</v>
      </c>
      <c r="F58" s="1">
        <v>44558</v>
      </c>
      <c r="G58">
        <v>0</v>
      </c>
      <c r="H58" s="1">
        <v>44558</v>
      </c>
      <c r="I58">
        <v>1</v>
      </c>
      <c r="J58">
        <v>0</v>
      </c>
      <c r="K58">
        <v>0</v>
      </c>
      <c r="L58">
        <v>1</v>
      </c>
      <c r="M58">
        <v>0</v>
      </c>
      <c r="N58">
        <v>0</v>
      </c>
      <c r="O58">
        <v>0</v>
      </c>
      <c r="P58">
        <v>0</v>
      </c>
      <c r="Q58" t="s">
        <v>1898</v>
      </c>
      <c r="R58" t="s">
        <v>1898</v>
      </c>
      <c r="S58" t="s">
        <v>1898</v>
      </c>
      <c r="T58" t="s">
        <v>1898</v>
      </c>
      <c r="U58" t="s">
        <v>1898</v>
      </c>
      <c r="V58" t="s">
        <v>1898</v>
      </c>
      <c r="W58">
        <v>0</v>
      </c>
      <c r="X58" t="s">
        <v>1898</v>
      </c>
      <c r="Y58" t="s">
        <v>1898</v>
      </c>
      <c r="Z58" t="s">
        <v>1898</v>
      </c>
      <c r="AA58" t="s">
        <v>1898</v>
      </c>
      <c r="AB58" t="s">
        <v>1898</v>
      </c>
    </row>
    <row r="59" spans="1:28" x14ac:dyDescent="0.35">
      <c r="A59" t="s">
        <v>137</v>
      </c>
      <c r="B59" s="1">
        <v>44571</v>
      </c>
      <c r="C59" s="1">
        <v>44593</v>
      </c>
      <c r="D59">
        <v>1</v>
      </c>
      <c r="E59" t="s">
        <v>155</v>
      </c>
      <c r="F59" s="1">
        <v>44571</v>
      </c>
      <c r="G59">
        <v>0</v>
      </c>
      <c r="H59" s="1">
        <v>44585</v>
      </c>
      <c r="I59">
        <v>1</v>
      </c>
      <c r="J59">
        <v>1</v>
      </c>
      <c r="K59">
        <v>1</v>
      </c>
      <c r="L59">
        <v>0</v>
      </c>
      <c r="M59">
        <v>0</v>
      </c>
      <c r="N59">
        <v>0</v>
      </c>
      <c r="O59">
        <v>0</v>
      </c>
      <c r="P59">
        <v>0</v>
      </c>
      <c r="Q59" t="s">
        <v>1898</v>
      </c>
      <c r="R59" t="s">
        <v>1898</v>
      </c>
      <c r="S59" t="s">
        <v>1898</v>
      </c>
      <c r="T59" t="s">
        <v>1898</v>
      </c>
      <c r="U59" t="s">
        <v>1898</v>
      </c>
      <c r="V59" t="s">
        <v>1898</v>
      </c>
      <c r="W59">
        <v>0</v>
      </c>
      <c r="X59" t="s">
        <v>1898</v>
      </c>
      <c r="Y59" t="s">
        <v>1898</v>
      </c>
      <c r="Z59" t="s">
        <v>1898</v>
      </c>
      <c r="AA59" t="s">
        <v>1898</v>
      </c>
      <c r="AB59" t="s">
        <v>1898</v>
      </c>
    </row>
    <row r="60" spans="1:28" x14ac:dyDescent="0.35">
      <c r="A60" t="s">
        <v>137</v>
      </c>
      <c r="B60" s="1">
        <v>44580</v>
      </c>
      <c r="C60" s="1">
        <v>44608</v>
      </c>
      <c r="D60">
        <v>1</v>
      </c>
      <c r="E60" t="s">
        <v>158</v>
      </c>
      <c r="F60" s="1">
        <v>44580</v>
      </c>
      <c r="G60">
        <v>0</v>
      </c>
      <c r="H60" s="1">
        <v>44599</v>
      </c>
      <c r="I60">
        <v>0</v>
      </c>
      <c r="J60" t="s">
        <v>1898</v>
      </c>
      <c r="K60" t="s">
        <v>1898</v>
      </c>
      <c r="L60" t="s">
        <v>1898</v>
      </c>
      <c r="M60" t="s">
        <v>1898</v>
      </c>
      <c r="N60" t="s">
        <v>1898</v>
      </c>
      <c r="O60" t="s">
        <v>1898</v>
      </c>
      <c r="P60">
        <v>0</v>
      </c>
      <c r="Q60" t="s">
        <v>1898</v>
      </c>
      <c r="R60" t="s">
        <v>1898</v>
      </c>
      <c r="S60" t="s">
        <v>1898</v>
      </c>
      <c r="T60" t="s">
        <v>1898</v>
      </c>
      <c r="U60" t="s">
        <v>1898</v>
      </c>
      <c r="V60" t="s">
        <v>1898</v>
      </c>
      <c r="W60">
        <v>1</v>
      </c>
      <c r="X60">
        <v>0</v>
      </c>
      <c r="Y60">
        <v>0</v>
      </c>
      <c r="Z60">
        <v>1</v>
      </c>
      <c r="AA60">
        <v>0</v>
      </c>
      <c r="AB60">
        <v>0</v>
      </c>
    </row>
    <row r="61" spans="1:28" x14ac:dyDescent="0.35">
      <c r="A61" t="s">
        <v>137</v>
      </c>
      <c r="B61" s="1">
        <v>44585</v>
      </c>
      <c r="C61" s="1">
        <v>44613</v>
      </c>
      <c r="D61">
        <v>1</v>
      </c>
      <c r="E61" t="s">
        <v>161</v>
      </c>
      <c r="F61" s="1">
        <v>44585</v>
      </c>
      <c r="G61">
        <v>0</v>
      </c>
      <c r="H61" s="1">
        <v>44606</v>
      </c>
      <c r="I61">
        <v>1</v>
      </c>
      <c r="J61">
        <v>0</v>
      </c>
      <c r="K61">
        <v>0</v>
      </c>
      <c r="L61">
        <v>1</v>
      </c>
      <c r="M61">
        <v>0</v>
      </c>
      <c r="N61">
        <v>0</v>
      </c>
      <c r="O61">
        <v>0</v>
      </c>
      <c r="P61">
        <v>1</v>
      </c>
      <c r="Q61">
        <v>0</v>
      </c>
      <c r="R61">
        <v>0</v>
      </c>
      <c r="S61">
        <v>1</v>
      </c>
      <c r="T61">
        <v>0</v>
      </c>
      <c r="U61">
        <v>0</v>
      </c>
      <c r="V61">
        <v>0</v>
      </c>
      <c r="W61">
        <v>1</v>
      </c>
      <c r="X61">
        <v>0</v>
      </c>
      <c r="Y61">
        <v>0</v>
      </c>
      <c r="Z61">
        <v>1</v>
      </c>
      <c r="AA61">
        <v>0</v>
      </c>
      <c r="AB61">
        <v>0</v>
      </c>
    </row>
    <row r="62" spans="1:28" x14ac:dyDescent="0.35">
      <c r="A62" t="s">
        <v>137</v>
      </c>
      <c r="B62" s="1">
        <v>44585</v>
      </c>
      <c r="C62" s="1">
        <v>44614</v>
      </c>
      <c r="D62">
        <v>1</v>
      </c>
      <c r="E62" t="s">
        <v>164</v>
      </c>
      <c r="F62" s="1">
        <v>44585</v>
      </c>
      <c r="G62">
        <v>0</v>
      </c>
      <c r="H62" s="1">
        <v>44613</v>
      </c>
      <c r="I62">
        <v>1</v>
      </c>
      <c r="J62">
        <v>0</v>
      </c>
      <c r="K62">
        <v>1</v>
      </c>
      <c r="L62">
        <v>0</v>
      </c>
      <c r="M62">
        <v>0</v>
      </c>
      <c r="N62">
        <v>0</v>
      </c>
      <c r="O62">
        <v>0</v>
      </c>
      <c r="P62">
        <v>0</v>
      </c>
      <c r="Q62" t="s">
        <v>1898</v>
      </c>
      <c r="R62" t="s">
        <v>1898</v>
      </c>
      <c r="S62" t="s">
        <v>1898</v>
      </c>
      <c r="T62" t="s">
        <v>1898</v>
      </c>
      <c r="U62" t="s">
        <v>1898</v>
      </c>
      <c r="V62" t="s">
        <v>1898</v>
      </c>
      <c r="W62">
        <v>0</v>
      </c>
      <c r="X62" t="s">
        <v>1898</v>
      </c>
      <c r="Y62" t="s">
        <v>1898</v>
      </c>
      <c r="Z62" t="s">
        <v>1898</v>
      </c>
      <c r="AA62" t="s">
        <v>1898</v>
      </c>
      <c r="AB62" t="s">
        <v>1898</v>
      </c>
    </row>
    <row r="63" spans="1:28" x14ac:dyDescent="0.35">
      <c r="A63" t="s">
        <v>137</v>
      </c>
      <c r="B63" s="1">
        <v>44585</v>
      </c>
      <c r="C63" s="1">
        <v>44615</v>
      </c>
      <c r="D63">
        <v>1</v>
      </c>
      <c r="E63" t="s">
        <v>170</v>
      </c>
      <c r="F63" s="1">
        <v>44585</v>
      </c>
      <c r="G63">
        <v>0</v>
      </c>
      <c r="H63" s="1">
        <v>44606</v>
      </c>
      <c r="I63">
        <v>1</v>
      </c>
      <c r="J63">
        <v>0</v>
      </c>
      <c r="K63">
        <v>0</v>
      </c>
      <c r="L63">
        <v>1</v>
      </c>
      <c r="M63">
        <v>0</v>
      </c>
      <c r="N63">
        <v>0</v>
      </c>
      <c r="O63">
        <v>0</v>
      </c>
      <c r="P63">
        <v>1</v>
      </c>
      <c r="Q63">
        <v>0</v>
      </c>
      <c r="R63">
        <v>0</v>
      </c>
      <c r="S63">
        <v>1</v>
      </c>
      <c r="T63">
        <v>0</v>
      </c>
      <c r="U63">
        <v>0</v>
      </c>
      <c r="V63">
        <v>0</v>
      </c>
      <c r="W63">
        <v>1</v>
      </c>
      <c r="X63">
        <v>0</v>
      </c>
      <c r="Y63">
        <v>0</v>
      </c>
      <c r="Z63">
        <v>1</v>
      </c>
      <c r="AA63">
        <v>0</v>
      </c>
      <c r="AB63">
        <v>0</v>
      </c>
    </row>
    <row r="64" spans="1:28" x14ac:dyDescent="0.35">
      <c r="A64" t="s">
        <v>137</v>
      </c>
      <c r="B64" s="1">
        <v>44585</v>
      </c>
      <c r="C64" s="1">
        <v>44701</v>
      </c>
      <c r="D64">
        <v>1</v>
      </c>
      <c r="E64" t="s">
        <v>167</v>
      </c>
      <c r="F64" s="1">
        <v>44585</v>
      </c>
      <c r="G64">
        <v>0</v>
      </c>
      <c r="H64" s="1">
        <v>44608</v>
      </c>
      <c r="I64">
        <v>1</v>
      </c>
      <c r="J64">
        <v>1</v>
      </c>
      <c r="K64">
        <v>1</v>
      </c>
      <c r="L64">
        <v>0</v>
      </c>
      <c r="M64">
        <v>0</v>
      </c>
      <c r="N64">
        <v>0</v>
      </c>
      <c r="O64">
        <v>0</v>
      </c>
      <c r="P64">
        <v>0</v>
      </c>
      <c r="Q64" t="s">
        <v>1898</v>
      </c>
      <c r="R64" t="s">
        <v>1898</v>
      </c>
      <c r="S64" t="s">
        <v>1898</v>
      </c>
      <c r="T64" t="s">
        <v>1898</v>
      </c>
      <c r="U64" t="s">
        <v>1898</v>
      </c>
      <c r="V64" t="s">
        <v>1898</v>
      </c>
      <c r="W64">
        <v>0</v>
      </c>
      <c r="X64" t="s">
        <v>1898</v>
      </c>
      <c r="Y64" t="s">
        <v>1898</v>
      </c>
      <c r="Z64" t="s">
        <v>1898</v>
      </c>
      <c r="AA64" t="s">
        <v>1898</v>
      </c>
      <c r="AB64" t="s">
        <v>1898</v>
      </c>
    </row>
    <row r="65" spans="1:28" x14ac:dyDescent="0.35">
      <c r="A65" t="s">
        <v>137</v>
      </c>
      <c r="B65" s="1">
        <v>44592</v>
      </c>
      <c r="C65" s="1">
        <v>44701</v>
      </c>
      <c r="D65">
        <v>1</v>
      </c>
      <c r="E65" t="s">
        <v>173</v>
      </c>
      <c r="F65" s="1">
        <v>44592</v>
      </c>
      <c r="G65">
        <v>0</v>
      </c>
      <c r="H65" s="1">
        <v>44593</v>
      </c>
      <c r="I65">
        <v>1</v>
      </c>
      <c r="J65">
        <v>0</v>
      </c>
      <c r="K65">
        <v>0</v>
      </c>
      <c r="L65">
        <v>1</v>
      </c>
      <c r="M65">
        <v>0</v>
      </c>
      <c r="N65">
        <v>0</v>
      </c>
      <c r="O65">
        <v>0</v>
      </c>
      <c r="P65">
        <v>1</v>
      </c>
      <c r="Q65">
        <v>0</v>
      </c>
      <c r="R65">
        <v>0</v>
      </c>
      <c r="S65">
        <v>1</v>
      </c>
      <c r="T65">
        <v>0</v>
      </c>
      <c r="U65">
        <v>0</v>
      </c>
      <c r="V65">
        <v>0</v>
      </c>
      <c r="W65">
        <v>1</v>
      </c>
      <c r="X65">
        <v>0</v>
      </c>
      <c r="Y65">
        <v>0</v>
      </c>
      <c r="Z65">
        <v>1</v>
      </c>
      <c r="AA65">
        <v>0</v>
      </c>
      <c r="AB65">
        <v>0</v>
      </c>
    </row>
    <row r="66" spans="1:28" x14ac:dyDescent="0.35">
      <c r="A66" t="s">
        <v>137</v>
      </c>
      <c r="B66" s="1">
        <v>44594</v>
      </c>
      <c r="C66" s="1">
        <v>44677</v>
      </c>
      <c r="D66">
        <v>1</v>
      </c>
      <c r="E66" t="s">
        <v>155</v>
      </c>
      <c r="F66" s="1">
        <v>44571</v>
      </c>
      <c r="G66">
        <v>1</v>
      </c>
      <c r="H66" s="1">
        <v>44634</v>
      </c>
      <c r="I66">
        <v>1</v>
      </c>
      <c r="J66">
        <v>1</v>
      </c>
      <c r="K66">
        <v>1</v>
      </c>
      <c r="L66">
        <v>0</v>
      </c>
      <c r="M66">
        <v>0</v>
      </c>
      <c r="N66">
        <v>0</v>
      </c>
      <c r="O66">
        <v>0</v>
      </c>
      <c r="P66">
        <v>0</v>
      </c>
      <c r="Q66" t="s">
        <v>1898</v>
      </c>
      <c r="R66" t="s">
        <v>1898</v>
      </c>
      <c r="S66" t="s">
        <v>1898</v>
      </c>
      <c r="T66" t="s">
        <v>1898</v>
      </c>
      <c r="U66" t="s">
        <v>1898</v>
      </c>
      <c r="V66" t="s">
        <v>1898</v>
      </c>
      <c r="W66">
        <v>0</v>
      </c>
      <c r="X66" t="s">
        <v>1898</v>
      </c>
      <c r="Y66" t="s">
        <v>1898</v>
      </c>
      <c r="Z66" t="s">
        <v>1898</v>
      </c>
      <c r="AA66" t="s">
        <v>1898</v>
      </c>
      <c r="AB66" t="s">
        <v>1898</v>
      </c>
    </row>
    <row r="67" spans="1:28" x14ac:dyDescent="0.35">
      <c r="A67" t="s">
        <v>137</v>
      </c>
      <c r="B67" s="1">
        <v>44608</v>
      </c>
      <c r="C67" s="1">
        <v>44701</v>
      </c>
      <c r="D67">
        <v>1</v>
      </c>
      <c r="E67" t="s">
        <v>149</v>
      </c>
      <c r="F67" s="1">
        <v>44552</v>
      </c>
      <c r="G67">
        <v>1</v>
      </c>
      <c r="H67" s="1">
        <v>44616</v>
      </c>
      <c r="I67">
        <v>0</v>
      </c>
      <c r="J67" t="s">
        <v>1898</v>
      </c>
      <c r="K67" t="s">
        <v>1898</v>
      </c>
      <c r="L67" t="s">
        <v>1898</v>
      </c>
      <c r="M67" t="s">
        <v>1898</v>
      </c>
      <c r="N67" t="s">
        <v>1898</v>
      </c>
      <c r="O67" t="s">
        <v>1898</v>
      </c>
      <c r="P67">
        <v>0</v>
      </c>
      <c r="Q67" t="s">
        <v>1898</v>
      </c>
      <c r="R67" t="s">
        <v>1898</v>
      </c>
      <c r="S67" t="s">
        <v>1898</v>
      </c>
      <c r="T67" t="s">
        <v>1898</v>
      </c>
      <c r="U67" t="s">
        <v>1898</v>
      </c>
      <c r="V67" t="s">
        <v>1898</v>
      </c>
      <c r="W67">
        <v>1</v>
      </c>
      <c r="X67">
        <v>0</v>
      </c>
      <c r="Y67">
        <v>0</v>
      </c>
      <c r="Z67">
        <v>1</v>
      </c>
      <c r="AA67">
        <v>0</v>
      </c>
      <c r="AB67">
        <v>0</v>
      </c>
    </row>
    <row r="68" spans="1:28" x14ac:dyDescent="0.35">
      <c r="A68" t="s">
        <v>137</v>
      </c>
      <c r="B68" s="1">
        <v>44609</v>
      </c>
      <c r="C68" s="1">
        <v>44642</v>
      </c>
      <c r="D68">
        <v>1</v>
      </c>
      <c r="E68" t="s">
        <v>158</v>
      </c>
      <c r="F68" s="1">
        <v>44580</v>
      </c>
      <c r="G68">
        <v>1</v>
      </c>
      <c r="H68" s="1">
        <v>44622</v>
      </c>
      <c r="I68">
        <v>0</v>
      </c>
      <c r="J68" t="s">
        <v>1898</v>
      </c>
      <c r="K68" t="s">
        <v>1898</v>
      </c>
      <c r="L68" t="s">
        <v>1898</v>
      </c>
      <c r="M68" t="s">
        <v>1898</v>
      </c>
      <c r="N68" t="s">
        <v>1898</v>
      </c>
      <c r="O68" t="s">
        <v>1898</v>
      </c>
      <c r="P68">
        <v>0</v>
      </c>
      <c r="Q68" t="s">
        <v>1898</v>
      </c>
      <c r="R68" t="s">
        <v>1898</v>
      </c>
      <c r="S68" t="s">
        <v>1898</v>
      </c>
      <c r="T68" t="s">
        <v>1898</v>
      </c>
      <c r="U68" t="s">
        <v>1898</v>
      </c>
      <c r="V68" t="s">
        <v>1898</v>
      </c>
      <c r="W68">
        <v>1</v>
      </c>
      <c r="X68">
        <v>0</v>
      </c>
      <c r="Y68">
        <v>0</v>
      </c>
      <c r="Z68">
        <v>1</v>
      </c>
      <c r="AA68">
        <v>0</v>
      </c>
      <c r="AB68">
        <v>0</v>
      </c>
    </row>
    <row r="69" spans="1:28" x14ac:dyDescent="0.35">
      <c r="A69" t="s">
        <v>137</v>
      </c>
      <c r="B69" s="1">
        <v>44614</v>
      </c>
      <c r="C69" s="1">
        <v>44668</v>
      </c>
      <c r="D69">
        <v>1</v>
      </c>
      <c r="E69" t="s">
        <v>161</v>
      </c>
      <c r="F69" s="1">
        <v>44585</v>
      </c>
      <c r="G69">
        <v>1</v>
      </c>
      <c r="H69" s="1">
        <v>44662</v>
      </c>
      <c r="I69">
        <v>1</v>
      </c>
      <c r="J69">
        <v>0</v>
      </c>
      <c r="K69">
        <v>0</v>
      </c>
      <c r="L69">
        <v>1</v>
      </c>
      <c r="M69">
        <v>0</v>
      </c>
      <c r="N69">
        <v>0</v>
      </c>
      <c r="O69">
        <v>0</v>
      </c>
      <c r="P69">
        <v>1</v>
      </c>
      <c r="Q69">
        <v>0</v>
      </c>
      <c r="R69">
        <v>0</v>
      </c>
      <c r="S69">
        <v>1</v>
      </c>
      <c r="T69">
        <v>0</v>
      </c>
      <c r="U69">
        <v>0</v>
      </c>
      <c r="V69">
        <v>0</v>
      </c>
      <c r="W69">
        <v>1</v>
      </c>
      <c r="X69">
        <v>0</v>
      </c>
      <c r="Y69">
        <v>0</v>
      </c>
      <c r="Z69">
        <v>1</v>
      </c>
      <c r="AA69">
        <v>0</v>
      </c>
      <c r="AB69">
        <v>0</v>
      </c>
    </row>
    <row r="70" spans="1:28" x14ac:dyDescent="0.35">
      <c r="A70" t="s">
        <v>137</v>
      </c>
      <c r="B70" s="1">
        <v>44615</v>
      </c>
      <c r="C70" s="1">
        <v>44701</v>
      </c>
      <c r="D70">
        <v>1</v>
      </c>
      <c r="E70" t="s">
        <v>164</v>
      </c>
      <c r="F70" s="1">
        <v>44585</v>
      </c>
      <c r="G70">
        <v>1</v>
      </c>
      <c r="H70" s="1">
        <v>44634</v>
      </c>
      <c r="I70">
        <v>1</v>
      </c>
      <c r="J70">
        <v>0</v>
      </c>
      <c r="K70">
        <v>1</v>
      </c>
      <c r="L70">
        <v>0</v>
      </c>
      <c r="M70">
        <v>0</v>
      </c>
      <c r="N70">
        <v>0</v>
      </c>
      <c r="O70">
        <v>0</v>
      </c>
      <c r="P70">
        <v>0</v>
      </c>
      <c r="Q70" t="s">
        <v>1898</v>
      </c>
      <c r="R70" t="s">
        <v>1898</v>
      </c>
      <c r="S70" t="s">
        <v>1898</v>
      </c>
      <c r="T70" t="s">
        <v>1898</v>
      </c>
      <c r="U70" t="s">
        <v>1898</v>
      </c>
      <c r="V70" t="s">
        <v>1898</v>
      </c>
      <c r="W70">
        <v>0</v>
      </c>
      <c r="X70" t="s">
        <v>1898</v>
      </c>
      <c r="Y70" t="s">
        <v>1898</v>
      </c>
      <c r="Z70" t="s">
        <v>1898</v>
      </c>
      <c r="AA70" t="s">
        <v>1898</v>
      </c>
      <c r="AB70" t="s">
        <v>1898</v>
      </c>
    </row>
    <row r="71" spans="1:28" x14ac:dyDescent="0.35">
      <c r="A71" t="s">
        <v>137</v>
      </c>
      <c r="B71" s="1">
        <v>44616</v>
      </c>
      <c r="C71" s="1">
        <v>44668</v>
      </c>
      <c r="D71">
        <v>1</v>
      </c>
      <c r="E71" t="s">
        <v>170</v>
      </c>
      <c r="F71" s="1">
        <v>44585</v>
      </c>
      <c r="G71">
        <v>1</v>
      </c>
      <c r="H71" s="1">
        <v>44634</v>
      </c>
      <c r="I71">
        <v>1</v>
      </c>
      <c r="J71">
        <v>0</v>
      </c>
      <c r="K71">
        <v>0</v>
      </c>
      <c r="L71">
        <v>1</v>
      </c>
      <c r="M71">
        <v>0</v>
      </c>
      <c r="N71">
        <v>0</v>
      </c>
      <c r="O71">
        <v>0</v>
      </c>
      <c r="P71">
        <v>1</v>
      </c>
      <c r="Q71">
        <v>0</v>
      </c>
      <c r="R71">
        <v>0</v>
      </c>
      <c r="S71">
        <v>1</v>
      </c>
      <c r="T71">
        <v>0</v>
      </c>
      <c r="U71">
        <v>0</v>
      </c>
      <c r="V71">
        <v>0</v>
      </c>
      <c r="W71">
        <v>1</v>
      </c>
      <c r="X71">
        <v>0</v>
      </c>
      <c r="Y71">
        <v>0</v>
      </c>
      <c r="Z71">
        <v>1</v>
      </c>
      <c r="AA71">
        <v>0</v>
      </c>
      <c r="AB71">
        <v>0</v>
      </c>
    </row>
    <row r="72" spans="1:28" x14ac:dyDescent="0.35">
      <c r="A72" t="s">
        <v>137</v>
      </c>
      <c r="B72" s="1">
        <v>44643</v>
      </c>
      <c r="C72" s="1">
        <v>44649</v>
      </c>
      <c r="D72">
        <v>1</v>
      </c>
      <c r="E72" t="s">
        <v>158</v>
      </c>
      <c r="F72" s="1">
        <v>44580</v>
      </c>
      <c r="G72">
        <v>2</v>
      </c>
      <c r="H72" s="1">
        <v>44644</v>
      </c>
      <c r="I72">
        <v>0</v>
      </c>
      <c r="J72" t="s">
        <v>1898</v>
      </c>
      <c r="K72" t="s">
        <v>1898</v>
      </c>
      <c r="L72" t="s">
        <v>1898</v>
      </c>
      <c r="M72" t="s">
        <v>1898</v>
      </c>
      <c r="N72" t="s">
        <v>1898</v>
      </c>
      <c r="O72" t="s">
        <v>1898</v>
      </c>
      <c r="P72">
        <v>0</v>
      </c>
      <c r="Q72" t="s">
        <v>1898</v>
      </c>
      <c r="R72" t="s">
        <v>1898</v>
      </c>
      <c r="S72" t="s">
        <v>1898</v>
      </c>
      <c r="T72" t="s">
        <v>1898</v>
      </c>
      <c r="U72" t="s">
        <v>1898</v>
      </c>
      <c r="V72" t="s">
        <v>1898</v>
      </c>
      <c r="W72">
        <v>1</v>
      </c>
      <c r="X72">
        <v>0</v>
      </c>
      <c r="Y72">
        <v>0</v>
      </c>
      <c r="Z72">
        <v>1</v>
      </c>
      <c r="AA72">
        <v>0</v>
      </c>
      <c r="AB72">
        <v>0</v>
      </c>
    </row>
    <row r="73" spans="1:28" x14ac:dyDescent="0.35">
      <c r="A73" t="s">
        <v>137</v>
      </c>
      <c r="B73" s="1">
        <v>44650</v>
      </c>
      <c r="C73" s="1">
        <v>44701</v>
      </c>
      <c r="D73">
        <v>1</v>
      </c>
      <c r="E73" t="s">
        <v>158</v>
      </c>
      <c r="F73" s="1">
        <v>44580</v>
      </c>
      <c r="G73">
        <v>5</v>
      </c>
      <c r="H73" s="1">
        <v>44650</v>
      </c>
      <c r="I73">
        <v>0</v>
      </c>
      <c r="J73" t="s">
        <v>1898</v>
      </c>
      <c r="K73" t="s">
        <v>1898</v>
      </c>
      <c r="L73" t="s">
        <v>1898</v>
      </c>
      <c r="M73" t="s">
        <v>1898</v>
      </c>
      <c r="N73" t="s">
        <v>1898</v>
      </c>
      <c r="O73" t="s">
        <v>1898</v>
      </c>
      <c r="P73">
        <v>0</v>
      </c>
      <c r="Q73" t="s">
        <v>1898</v>
      </c>
      <c r="R73" t="s">
        <v>1898</v>
      </c>
      <c r="S73" t="s">
        <v>1898</v>
      </c>
      <c r="T73" t="s">
        <v>1898</v>
      </c>
      <c r="U73" t="s">
        <v>1898</v>
      </c>
      <c r="V73" t="s">
        <v>1898</v>
      </c>
      <c r="W73">
        <v>1</v>
      </c>
      <c r="X73">
        <v>0</v>
      </c>
      <c r="Y73">
        <v>0</v>
      </c>
      <c r="Z73">
        <v>1</v>
      </c>
      <c r="AA73">
        <v>0</v>
      </c>
      <c r="AB73">
        <v>0</v>
      </c>
    </row>
    <row r="74" spans="1:28" x14ac:dyDescent="0.35">
      <c r="A74" t="s">
        <v>137</v>
      </c>
      <c r="B74" s="1">
        <v>44669</v>
      </c>
      <c r="C74" s="1">
        <v>44675</v>
      </c>
      <c r="D74">
        <v>1</v>
      </c>
      <c r="E74" t="s">
        <v>170</v>
      </c>
      <c r="F74" s="1">
        <v>44585</v>
      </c>
      <c r="G74">
        <v>2</v>
      </c>
      <c r="H74" s="1">
        <v>44670</v>
      </c>
      <c r="I74">
        <v>1</v>
      </c>
      <c r="J74">
        <v>0</v>
      </c>
      <c r="K74">
        <v>0</v>
      </c>
      <c r="L74">
        <v>1</v>
      </c>
      <c r="M74">
        <v>0</v>
      </c>
      <c r="N74">
        <v>0</v>
      </c>
      <c r="O74">
        <v>0</v>
      </c>
      <c r="P74">
        <v>1</v>
      </c>
      <c r="Q74">
        <v>0</v>
      </c>
      <c r="R74">
        <v>0</v>
      </c>
      <c r="S74">
        <v>1</v>
      </c>
      <c r="T74">
        <v>0</v>
      </c>
      <c r="U74">
        <v>0</v>
      </c>
      <c r="V74">
        <v>0</v>
      </c>
      <c r="W74">
        <v>1</v>
      </c>
      <c r="X74">
        <v>0</v>
      </c>
      <c r="Y74">
        <v>0</v>
      </c>
      <c r="Z74">
        <v>1</v>
      </c>
      <c r="AA74">
        <v>0</v>
      </c>
      <c r="AB74">
        <v>0</v>
      </c>
    </row>
    <row r="75" spans="1:28" x14ac:dyDescent="0.35">
      <c r="A75" t="s">
        <v>137</v>
      </c>
      <c r="B75" s="1">
        <v>44669</v>
      </c>
      <c r="C75" s="1">
        <v>44675</v>
      </c>
      <c r="D75">
        <v>1</v>
      </c>
      <c r="E75" t="s">
        <v>161</v>
      </c>
      <c r="F75" s="1">
        <v>44585</v>
      </c>
      <c r="G75">
        <v>2</v>
      </c>
      <c r="H75" s="1">
        <v>44670</v>
      </c>
      <c r="I75">
        <v>1</v>
      </c>
      <c r="J75">
        <v>0</v>
      </c>
      <c r="K75">
        <v>0</v>
      </c>
      <c r="L75">
        <v>1</v>
      </c>
      <c r="M75">
        <v>0</v>
      </c>
      <c r="N75">
        <v>0</v>
      </c>
      <c r="O75">
        <v>0</v>
      </c>
      <c r="P75">
        <v>1</v>
      </c>
      <c r="Q75">
        <v>0</v>
      </c>
      <c r="R75">
        <v>0</v>
      </c>
      <c r="S75">
        <v>1</v>
      </c>
      <c r="T75">
        <v>0</v>
      </c>
      <c r="U75">
        <v>0</v>
      </c>
      <c r="V75">
        <v>0</v>
      </c>
      <c r="W75">
        <v>1</v>
      </c>
      <c r="X75">
        <v>0</v>
      </c>
      <c r="Y75">
        <v>0</v>
      </c>
      <c r="Z75">
        <v>1</v>
      </c>
      <c r="AA75">
        <v>0</v>
      </c>
      <c r="AB75">
        <v>0</v>
      </c>
    </row>
    <row r="76" spans="1:28" x14ac:dyDescent="0.35">
      <c r="A76" t="s">
        <v>137</v>
      </c>
      <c r="B76" s="1">
        <v>44676</v>
      </c>
      <c r="C76" s="1">
        <v>44701</v>
      </c>
      <c r="D76">
        <v>1</v>
      </c>
      <c r="E76" t="s">
        <v>170</v>
      </c>
      <c r="F76" s="1">
        <v>44585</v>
      </c>
      <c r="G76">
        <v>5</v>
      </c>
      <c r="H76" s="1">
        <v>44676</v>
      </c>
      <c r="I76">
        <v>1</v>
      </c>
      <c r="J76">
        <v>0</v>
      </c>
      <c r="K76">
        <v>0</v>
      </c>
      <c r="L76">
        <v>1</v>
      </c>
      <c r="M76">
        <v>0</v>
      </c>
      <c r="N76">
        <v>0</v>
      </c>
      <c r="O76">
        <v>0</v>
      </c>
      <c r="P76">
        <v>1</v>
      </c>
      <c r="Q76">
        <v>0</v>
      </c>
      <c r="R76">
        <v>0</v>
      </c>
      <c r="S76">
        <v>1</v>
      </c>
      <c r="T76">
        <v>0</v>
      </c>
      <c r="U76">
        <v>0</v>
      </c>
      <c r="V76">
        <v>0</v>
      </c>
      <c r="W76">
        <v>1</v>
      </c>
      <c r="X76">
        <v>0</v>
      </c>
      <c r="Y76">
        <v>0</v>
      </c>
      <c r="Z76">
        <v>1</v>
      </c>
      <c r="AA76">
        <v>0</v>
      </c>
      <c r="AB76">
        <v>0</v>
      </c>
    </row>
    <row r="77" spans="1:28" x14ac:dyDescent="0.35">
      <c r="A77" t="s">
        <v>137</v>
      </c>
      <c r="B77" s="1">
        <v>44676</v>
      </c>
      <c r="C77" s="1">
        <v>44701</v>
      </c>
      <c r="D77">
        <v>1</v>
      </c>
      <c r="E77" t="s">
        <v>161</v>
      </c>
      <c r="F77" s="1">
        <v>44585</v>
      </c>
      <c r="G77">
        <v>5</v>
      </c>
      <c r="H77" s="1">
        <v>44676</v>
      </c>
      <c r="I77">
        <v>1</v>
      </c>
      <c r="J77">
        <v>0</v>
      </c>
      <c r="K77">
        <v>0</v>
      </c>
      <c r="L77">
        <v>1</v>
      </c>
      <c r="M77">
        <v>0</v>
      </c>
      <c r="N77">
        <v>0</v>
      </c>
      <c r="O77">
        <v>0</v>
      </c>
      <c r="P77">
        <v>1</v>
      </c>
      <c r="Q77">
        <v>0</v>
      </c>
      <c r="R77">
        <v>0</v>
      </c>
      <c r="S77">
        <v>1</v>
      </c>
      <c r="T77">
        <v>0</v>
      </c>
      <c r="U77">
        <v>0</v>
      </c>
      <c r="V77">
        <v>0</v>
      </c>
      <c r="W77">
        <v>1</v>
      </c>
      <c r="X77">
        <v>0</v>
      </c>
      <c r="Y77">
        <v>0</v>
      </c>
      <c r="Z77">
        <v>1</v>
      </c>
      <c r="AA77">
        <v>0</v>
      </c>
      <c r="AB77">
        <v>0</v>
      </c>
    </row>
    <row r="78" spans="1:28" x14ac:dyDescent="0.35">
      <c r="A78" t="s">
        <v>137</v>
      </c>
      <c r="B78" s="1">
        <v>44678</v>
      </c>
      <c r="C78" s="1">
        <v>44686</v>
      </c>
      <c r="D78">
        <v>1</v>
      </c>
      <c r="E78" t="s">
        <v>155</v>
      </c>
      <c r="F78" s="1">
        <v>44571</v>
      </c>
      <c r="G78">
        <v>2</v>
      </c>
      <c r="H78" s="1">
        <v>44683</v>
      </c>
      <c r="I78">
        <v>1</v>
      </c>
      <c r="J78">
        <v>1</v>
      </c>
      <c r="K78">
        <v>1</v>
      </c>
      <c r="L78">
        <v>0</v>
      </c>
      <c r="M78">
        <v>0</v>
      </c>
      <c r="N78">
        <v>0</v>
      </c>
      <c r="O78">
        <v>0</v>
      </c>
      <c r="P78">
        <v>0</v>
      </c>
      <c r="Q78" t="s">
        <v>1898</v>
      </c>
      <c r="R78" t="s">
        <v>1898</v>
      </c>
      <c r="S78" t="s">
        <v>1898</v>
      </c>
      <c r="T78" t="s">
        <v>1898</v>
      </c>
      <c r="U78" t="s">
        <v>1898</v>
      </c>
      <c r="V78" t="s">
        <v>1898</v>
      </c>
      <c r="W78">
        <v>0</v>
      </c>
      <c r="X78" t="s">
        <v>1898</v>
      </c>
      <c r="Y78" t="s">
        <v>1898</v>
      </c>
      <c r="Z78" t="s">
        <v>1898</v>
      </c>
      <c r="AA78" t="s">
        <v>1898</v>
      </c>
      <c r="AB78" t="s">
        <v>1898</v>
      </c>
    </row>
    <row r="79" spans="1:28" x14ac:dyDescent="0.35">
      <c r="A79" t="s">
        <v>137</v>
      </c>
      <c r="B79" s="1">
        <v>44687</v>
      </c>
      <c r="C79" s="1">
        <v>44701</v>
      </c>
      <c r="D79">
        <v>1</v>
      </c>
      <c r="E79" t="s">
        <v>155</v>
      </c>
      <c r="F79" s="1">
        <v>44571</v>
      </c>
      <c r="G79">
        <v>5</v>
      </c>
      <c r="H79" s="1">
        <v>44687</v>
      </c>
      <c r="I79">
        <v>1</v>
      </c>
      <c r="J79">
        <v>1</v>
      </c>
      <c r="K79">
        <v>1</v>
      </c>
      <c r="L79">
        <v>0</v>
      </c>
      <c r="M79">
        <v>0</v>
      </c>
      <c r="N79">
        <v>0</v>
      </c>
      <c r="O79">
        <v>0</v>
      </c>
      <c r="P79">
        <v>0</v>
      </c>
      <c r="Q79" t="s">
        <v>1898</v>
      </c>
      <c r="R79" t="s">
        <v>1898</v>
      </c>
      <c r="S79" t="s">
        <v>1898</v>
      </c>
      <c r="T79" t="s">
        <v>1898</v>
      </c>
      <c r="U79" t="s">
        <v>1898</v>
      </c>
      <c r="V79" t="s">
        <v>1898</v>
      </c>
      <c r="W79">
        <v>0</v>
      </c>
      <c r="X79" t="s">
        <v>1898</v>
      </c>
      <c r="Y79" t="s">
        <v>1898</v>
      </c>
      <c r="Z79" t="s">
        <v>1898</v>
      </c>
      <c r="AA79" t="s">
        <v>1898</v>
      </c>
      <c r="AB79" t="s">
        <v>1898</v>
      </c>
    </row>
    <row r="80" spans="1:28" x14ac:dyDescent="0.35">
      <c r="A80" t="s">
        <v>190</v>
      </c>
      <c r="B80" s="1">
        <v>44197</v>
      </c>
      <c r="C80" s="1">
        <v>44249</v>
      </c>
      <c r="D80">
        <v>0</v>
      </c>
      <c r="E80" t="s">
        <v>1898</v>
      </c>
      <c r="G80" t="s">
        <v>1898</v>
      </c>
      <c r="I80" t="s">
        <v>1898</v>
      </c>
      <c r="J80" t="s">
        <v>1898</v>
      </c>
      <c r="K80" t="s">
        <v>1898</v>
      </c>
      <c r="L80" t="s">
        <v>1898</v>
      </c>
      <c r="M80" t="s">
        <v>1898</v>
      </c>
      <c r="N80" t="s">
        <v>1898</v>
      </c>
      <c r="O80" t="s">
        <v>1898</v>
      </c>
      <c r="P80" t="s">
        <v>1898</v>
      </c>
      <c r="Q80" t="s">
        <v>1898</v>
      </c>
      <c r="R80" t="s">
        <v>1898</v>
      </c>
      <c r="S80" t="s">
        <v>1898</v>
      </c>
      <c r="T80" t="s">
        <v>1898</v>
      </c>
      <c r="U80" t="s">
        <v>1898</v>
      </c>
      <c r="V80" t="s">
        <v>1898</v>
      </c>
      <c r="W80" t="s">
        <v>1898</v>
      </c>
      <c r="X80" t="s">
        <v>1898</v>
      </c>
      <c r="Y80" t="s">
        <v>1898</v>
      </c>
      <c r="Z80" t="s">
        <v>1898</v>
      </c>
      <c r="AA80" t="s">
        <v>1898</v>
      </c>
      <c r="AB80" t="s">
        <v>1898</v>
      </c>
    </row>
    <row r="81" spans="1:28" x14ac:dyDescent="0.35">
      <c r="A81" t="s">
        <v>190</v>
      </c>
      <c r="B81" s="1">
        <v>44250</v>
      </c>
      <c r="C81" s="1">
        <v>44258</v>
      </c>
      <c r="D81">
        <v>1</v>
      </c>
      <c r="E81" t="s">
        <v>191</v>
      </c>
      <c r="F81" s="1">
        <v>44250</v>
      </c>
      <c r="G81">
        <v>0</v>
      </c>
      <c r="H81" s="1">
        <v>44258</v>
      </c>
      <c r="I81">
        <v>1</v>
      </c>
      <c r="J81">
        <v>0</v>
      </c>
      <c r="K81">
        <v>1</v>
      </c>
      <c r="L81">
        <v>0</v>
      </c>
      <c r="M81">
        <v>1</v>
      </c>
      <c r="N81">
        <v>0</v>
      </c>
      <c r="O81">
        <v>0</v>
      </c>
      <c r="P81">
        <v>0</v>
      </c>
      <c r="Q81" t="s">
        <v>1898</v>
      </c>
      <c r="R81" t="s">
        <v>1898</v>
      </c>
      <c r="S81" t="s">
        <v>1898</v>
      </c>
      <c r="T81" t="s">
        <v>1898</v>
      </c>
      <c r="U81" t="s">
        <v>1898</v>
      </c>
      <c r="V81" t="s">
        <v>1898</v>
      </c>
      <c r="W81">
        <v>0</v>
      </c>
      <c r="X81" t="s">
        <v>1898</v>
      </c>
      <c r="Y81" t="s">
        <v>1898</v>
      </c>
      <c r="Z81" t="s">
        <v>1898</v>
      </c>
      <c r="AA81" t="s">
        <v>1898</v>
      </c>
      <c r="AB81" t="s">
        <v>1898</v>
      </c>
    </row>
    <row r="82" spans="1:28" x14ac:dyDescent="0.35">
      <c r="A82" t="s">
        <v>190</v>
      </c>
      <c r="B82" s="1">
        <v>44250</v>
      </c>
      <c r="C82" s="1">
        <v>44299</v>
      </c>
      <c r="D82">
        <v>1</v>
      </c>
      <c r="E82" t="s">
        <v>194</v>
      </c>
      <c r="F82" s="1">
        <v>44250</v>
      </c>
      <c r="G82">
        <v>0</v>
      </c>
      <c r="H82" s="1">
        <v>44314</v>
      </c>
      <c r="I82">
        <v>1</v>
      </c>
      <c r="J82">
        <v>0</v>
      </c>
      <c r="K82">
        <v>0</v>
      </c>
      <c r="L82">
        <v>1</v>
      </c>
      <c r="M82">
        <v>0</v>
      </c>
      <c r="N82">
        <v>0</v>
      </c>
      <c r="O82">
        <v>0</v>
      </c>
      <c r="P82">
        <v>1</v>
      </c>
      <c r="Q82">
        <v>0</v>
      </c>
      <c r="R82">
        <v>0</v>
      </c>
      <c r="S82">
        <v>1</v>
      </c>
      <c r="T82">
        <v>0</v>
      </c>
      <c r="U82">
        <v>0</v>
      </c>
      <c r="V82">
        <v>0</v>
      </c>
      <c r="W82">
        <v>1</v>
      </c>
      <c r="X82">
        <v>0</v>
      </c>
      <c r="Y82">
        <v>0</v>
      </c>
      <c r="Z82">
        <v>1</v>
      </c>
      <c r="AA82">
        <v>0</v>
      </c>
      <c r="AB82">
        <v>0</v>
      </c>
    </row>
    <row r="83" spans="1:28" x14ac:dyDescent="0.35">
      <c r="A83" t="s">
        <v>190</v>
      </c>
      <c r="B83" s="1">
        <v>44259</v>
      </c>
      <c r="C83" s="1">
        <v>44269</v>
      </c>
      <c r="D83">
        <v>1</v>
      </c>
      <c r="E83" t="s">
        <v>191</v>
      </c>
      <c r="F83" s="1">
        <v>44250</v>
      </c>
      <c r="G83">
        <v>1</v>
      </c>
      <c r="H83" s="1">
        <v>44267</v>
      </c>
      <c r="I83">
        <v>1</v>
      </c>
      <c r="J83">
        <v>0</v>
      </c>
      <c r="K83">
        <v>1</v>
      </c>
      <c r="L83">
        <v>0</v>
      </c>
      <c r="M83">
        <v>1</v>
      </c>
      <c r="N83">
        <v>0</v>
      </c>
      <c r="O83">
        <v>0</v>
      </c>
      <c r="P83">
        <v>0</v>
      </c>
      <c r="Q83" t="s">
        <v>1898</v>
      </c>
      <c r="R83" t="s">
        <v>1898</v>
      </c>
      <c r="S83" t="s">
        <v>1898</v>
      </c>
      <c r="T83" t="s">
        <v>1898</v>
      </c>
      <c r="U83" t="s">
        <v>1898</v>
      </c>
      <c r="V83" t="s">
        <v>1898</v>
      </c>
      <c r="W83">
        <v>0</v>
      </c>
      <c r="X83" t="s">
        <v>1898</v>
      </c>
      <c r="Y83" t="s">
        <v>1898</v>
      </c>
      <c r="Z83" t="s">
        <v>1898</v>
      </c>
      <c r="AA83" t="s">
        <v>1898</v>
      </c>
      <c r="AB83" t="s">
        <v>1898</v>
      </c>
    </row>
    <row r="84" spans="1:28" x14ac:dyDescent="0.35">
      <c r="A84" t="s">
        <v>190</v>
      </c>
      <c r="B84" s="1">
        <v>44270</v>
      </c>
      <c r="C84" s="1">
        <v>44276</v>
      </c>
      <c r="D84">
        <v>1</v>
      </c>
      <c r="E84" t="s">
        <v>191</v>
      </c>
      <c r="F84" s="1">
        <v>44250</v>
      </c>
      <c r="G84">
        <v>2</v>
      </c>
      <c r="H84" s="1">
        <v>44271</v>
      </c>
      <c r="I84">
        <v>1</v>
      </c>
      <c r="J84">
        <v>0</v>
      </c>
      <c r="K84">
        <v>1</v>
      </c>
      <c r="L84">
        <v>0</v>
      </c>
      <c r="M84">
        <v>1</v>
      </c>
      <c r="N84">
        <v>0</v>
      </c>
      <c r="O84">
        <v>0</v>
      </c>
      <c r="P84">
        <v>0</v>
      </c>
      <c r="Q84" t="s">
        <v>1898</v>
      </c>
      <c r="R84" t="s">
        <v>1898</v>
      </c>
      <c r="S84" t="s">
        <v>1898</v>
      </c>
      <c r="T84" t="s">
        <v>1898</v>
      </c>
      <c r="U84" t="s">
        <v>1898</v>
      </c>
      <c r="V84" t="s">
        <v>1898</v>
      </c>
      <c r="W84">
        <v>0</v>
      </c>
      <c r="X84" t="s">
        <v>1898</v>
      </c>
      <c r="Y84" t="s">
        <v>1898</v>
      </c>
      <c r="Z84" t="s">
        <v>1898</v>
      </c>
      <c r="AA84" t="s">
        <v>1898</v>
      </c>
      <c r="AB84" t="s">
        <v>1898</v>
      </c>
    </row>
    <row r="85" spans="1:28" x14ac:dyDescent="0.35">
      <c r="A85" t="s">
        <v>190</v>
      </c>
      <c r="B85" s="1">
        <v>44277</v>
      </c>
      <c r="C85" s="1">
        <v>44701</v>
      </c>
      <c r="D85">
        <v>1</v>
      </c>
      <c r="E85" t="s">
        <v>191</v>
      </c>
      <c r="F85" s="1">
        <v>44250</v>
      </c>
      <c r="G85">
        <v>5</v>
      </c>
      <c r="H85" s="1">
        <v>44277</v>
      </c>
      <c r="I85">
        <v>1</v>
      </c>
      <c r="J85">
        <v>0</v>
      </c>
      <c r="K85">
        <v>1</v>
      </c>
      <c r="L85">
        <v>0</v>
      </c>
      <c r="M85">
        <v>1</v>
      </c>
      <c r="N85">
        <v>0</v>
      </c>
      <c r="O85">
        <v>0</v>
      </c>
      <c r="P85">
        <v>0</v>
      </c>
      <c r="Q85" t="s">
        <v>1898</v>
      </c>
      <c r="R85" t="s">
        <v>1898</v>
      </c>
      <c r="S85" t="s">
        <v>1898</v>
      </c>
      <c r="T85" t="s">
        <v>1898</v>
      </c>
      <c r="U85" t="s">
        <v>1898</v>
      </c>
      <c r="V85" t="s">
        <v>1898</v>
      </c>
      <c r="W85">
        <v>0</v>
      </c>
      <c r="X85" t="s">
        <v>1898</v>
      </c>
      <c r="Y85" t="s">
        <v>1898</v>
      </c>
      <c r="Z85" t="s">
        <v>1898</v>
      </c>
      <c r="AA85" t="s">
        <v>1898</v>
      </c>
      <c r="AB85" t="s">
        <v>1898</v>
      </c>
    </row>
    <row r="86" spans="1:28" x14ac:dyDescent="0.35">
      <c r="A86" t="s">
        <v>190</v>
      </c>
      <c r="B86" s="1">
        <v>44300</v>
      </c>
      <c r="C86" s="1">
        <v>44306</v>
      </c>
      <c r="D86">
        <v>1</v>
      </c>
      <c r="E86" t="s">
        <v>194</v>
      </c>
      <c r="F86" s="1">
        <v>44250</v>
      </c>
      <c r="G86">
        <v>1</v>
      </c>
      <c r="H86" s="1">
        <v>44314</v>
      </c>
      <c r="I86">
        <v>1</v>
      </c>
      <c r="J86">
        <v>0</v>
      </c>
      <c r="K86">
        <v>0</v>
      </c>
      <c r="L86">
        <v>1</v>
      </c>
      <c r="M86">
        <v>0</v>
      </c>
      <c r="N86">
        <v>0</v>
      </c>
      <c r="O86">
        <v>0</v>
      </c>
      <c r="P86">
        <v>1</v>
      </c>
      <c r="Q86">
        <v>0</v>
      </c>
      <c r="R86">
        <v>0</v>
      </c>
      <c r="S86">
        <v>1</v>
      </c>
      <c r="T86">
        <v>0</v>
      </c>
      <c r="U86">
        <v>0</v>
      </c>
      <c r="V86">
        <v>0</v>
      </c>
      <c r="W86">
        <v>1</v>
      </c>
      <c r="X86">
        <v>0</v>
      </c>
      <c r="Y86">
        <v>0</v>
      </c>
      <c r="Z86">
        <v>1</v>
      </c>
      <c r="AA86">
        <v>0</v>
      </c>
      <c r="AB86">
        <v>0</v>
      </c>
    </row>
    <row r="87" spans="1:28" x14ac:dyDescent="0.35">
      <c r="A87" t="s">
        <v>190</v>
      </c>
      <c r="B87" s="1">
        <v>44307</v>
      </c>
      <c r="C87" s="1">
        <v>44313</v>
      </c>
      <c r="D87">
        <v>1</v>
      </c>
      <c r="E87" t="s">
        <v>194</v>
      </c>
      <c r="F87" s="1">
        <v>44250</v>
      </c>
      <c r="G87">
        <v>2</v>
      </c>
      <c r="H87" s="1">
        <v>44314</v>
      </c>
      <c r="I87">
        <v>1</v>
      </c>
      <c r="J87">
        <v>0</v>
      </c>
      <c r="K87">
        <v>0</v>
      </c>
      <c r="L87">
        <v>1</v>
      </c>
      <c r="M87">
        <v>0</v>
      </c>
      <c r="N87">
        <v>0</v>
      </c>
      <c r="O87">
        <v>0</v>
      </c>
      <c r="P87">
        <v>1</v>
      </c>
      <c r="Q87">
        <v>0</v>
      </c>
      <c r="R87">
        <v>0</v>
      </c>
      <c r="S87">
        <v>1</v>
      </c>
      <c r="T87">
        <v>0</v>
      </c>
      <c r="U87">
        <v>0</v>
      </c>
      <c r="V87">
        <v>0</v>
      </c>
      <c r="W87">
        <v>1</v>
      </c>
      <c r="X87">
        <v>0</v>
      </c>
      <c r="Y87">
        <v>0</v>
      </c>
      <c r="Z87">
        <v>1</v>
      </c>
      <c r="AA87">
        <v>0</v>
      </c>
      <c r="AB87">
        <v>0</v>
      </c>
    </row>
    <row r="88" spans="1:28" x14ac:dyDescent="0.35">
      <c r="A88" t="s">
        <v>190</v>
      </c>
      <c r="B88" s="1">
        <v>44314</v>
      </c>
      <c r="C88" s="1">
        <v>44701</v>
      </c>
      <c r="D88">
        <v>1</v>
      </c>
      <c r="E88" t="s">
        <v>194</v>
      </c>
      <c r="F88" s="1">
        <v>44250</v>
      </c>
      <c r="G88">
        <v>5</v>
      </c>
      <c r="H88" s="1">
        <v>44314</v>
      </c>
      <c r="I88">
        <v>1</v>
      </c>
      <c r="J88">
        <v>0</v>
      </c>
      <c r="K88">
        <v>0</v>
      </c>
      <c r="L88">
        <v>1</v>
      </c>
      <c r="M88">
        <v>0</v>
      </c>
      <c r="N88">
        <v>0</v>
      </c>
      <c r="O88">
        <v>0</v>
      </c>
      <c r="P88">
        <v>1</v>
      </c>
      <c r="Q88">
        <v>0</v>
      </c>
      <c r="R88">
        <v>0</v>
      </c>
      <c r="S88">
        <v>1</v>
      </c>
      <c r="T88">
        <v>0</v>
      </c>
      <c r="U88">
        <v>0</v>
      </c>
      <c r="V88">
        <v>0</v>
      </c>
      <c r="W88">
        <v>1</v>
      </c>
      <c r="X88">
        <v>0</v>
      </c>
      <c r="Y88">
        <v>0</v>
      </c>
      <c r="Z88">
        <v>1</v>
      </c>
      <c r="AA88">
        <v>0</v>
      </c>
      <c r="AB88">
        <v>0</v>
      </c>
    </row>
    <row r="89" spans="1:28" x14ac:dyDescent="0.35">
      <c r="A89" t="s">
        <v>203</v>
      </c>
      <c r="B89" s="1">
        <v>44197</v>
      </c>
      <c r="C89" s="1">
        <v>44237</v>
      </c>
      <c r="D89">
        <v>0</v>
      </c>
      <c r="E89" t="s">
        <v>1898</v>
      </c>
      <c r="G89" t="s">
        <v>1898</v>
      </c>
      <c r="I89" t="s">
        <v>1898</v>
      </c>
      <c r="J89" t="s">
        <v>1898</v>
      </c>
      <c r="K89" t="s">
        <v>1898</v>
      </c>
      <c r="L89" t="s">
        <v>1898</v>
      </c>
      <c r="M89" t="s">
        <v>1898</v>
      </c>
      <c r="N89" t="s">
        <v>1898</v>
      </c>
      <c r="O89" t="s">
        <v>1898</v>
      </c>
      <c r="P89" t="s">
        <v>1898</v>
      </c>
      <c r="Q89" t="s">
        <v>1898</v>
      </c>
      <c r="R89" t="s">
        <v>1898</v>
      </c>
      <c r="S89" t="s">
        <v>1898</v>
      </c>
      <c r="T89" t="s">
        <v>1898</v>
      </c>
      <c r="U89" t="s">
        <v>1898</v>
      </c>
      <c r="V89" t="s">
        <v>1898</v>
      </c>
      <c r="W89" t="s">
        <v>1898</v>
      </c>
      <c r="X89" t="s">
        <v>1898</v>
      </c>
      <c r="Y89" t="s">
        <v>1898</v>
      </c>
      <c r="Z89" t="s">
        <v>1898</v>
      </c>
      <c r="AA89" t="s">
        <v>1898</v>
      </c>
      <c r="AB89" t="s">
        <v>1898</v>
      </c>
    </row>
    <row r="90" spans="1:28" x14ac:dyDescent="0.35">
      <c r="A90" t="s">
        <v>203</v>
      </c>
      <c r="B90" s="1">
        <v>44238</v>
      </c>
      <c r="C90" s="1">
        <v>44701</v>
      </c>
      <c r="D90">
        <v>1</v>
      </c>
      <c r="E90" t="s">
        <v>204</v>
      </c>
      <c r="F90" s="1">
        <v>44238</v>
      </c>
      <c r="G90">
        <v>0</v>
      </c>
      <c r="H90" s="1">
        <v>44593</v>
      </c>
      <c r="I90">
        <v>1</v>
      </c>
      <c r="J90">
        <v>0</v>
      </c>
      <c r="K90">
        <v>0</v>
      </c>
      <c r="L90">
        <v>1</v>
      </c>
      <c r="M90">
        <v>0</v>
      </c>
      <c r="N90">
        <v>0</v>
      </c>
      <c r="O90">
        <v>0</v>
      </c>
      <c r="P90">
        <v>1</v>
      </c>
      <c r="Q90">
        <v>0</v>
      </c>
      <c r="R90">
        <v>0</v>
      </c>
      <c r="S90">
        <v>1</v>
      </c>
      <c r="T90">
        <v>0</v>
      </c>
      <c r="U90">
        <v>0</v>
      </c>
      <c r="V90">
        <v>0</v>
      </c>
      <c r="W90">
        <v>1</v>
      </c>
      <c r="X90">
        <v>0</v>
      </c>
      <c r="Y90">
        <v>0</v>
      </c>
      <c r="Z90">
        <v>1</v>
      </c>
      <c r="AA90">
        <v>0</v>
      </c>
      <c r="AB90">
        <v>0</v>
      </c>
    </row>
    <row r="91" spans="1:28" x14ac:dyDescent="0.35">
      <c r="A91" t="s">
        <v>203</v>
      </c>
      <c r="B91" s="1">
        <v>44243</v>
      </c>
      <c r="C91" s="1">
        <v>44701</v>
      </c>
      <c r="D91">
        <v>1</v>
      </c>
      <c r="E91" t="s">
        <v>206</v>
      </c>
      <c r="F91" s="1">
        <v>44243</v>
      </c>
      <c r="G91">
        <v>0</v>
      </c>
      <c r="H91" s="1">
        <v>44593</v>
      </c>
      <c r="I91">
        <v>1</v>
      </c>
      <c r="J91">
        <v>1</v>
      </c>
      <c r="K91">
        <v>1</v>
      </c>
      <c r="L91">
        <v>1</v>
      </c>
      <c r="M91">
        <v>0</v>
      </c>
      <c r="N91">
        <v>0</v>
      </c>
      <c r="O91">
        <v>0</v>
      </c>
      <c r="P91">
        <v>1</v>
      </c>
      <c r="Q91">
        <v>0</v>
      </c>
      <c r="R91">
        <v>0</v>
      </c>
      <c r="S91">
        <v>1</v>
      </c>
      <c r="T91">
        <v>0</v>
      </c>
      <c r="U91">
        <v>0</v>
      </c>
      <c r="V91">
        <v>0</v>
      </c>
      <c r="W91">
        <v>1</v>
      </c>
      <c r="X91">
        <v>0</v>
      </c>
      <c r="Y91">
        <v>0</v>
      </c>
      <c r="Z91">
        <v>1</v>
      </c>
      <c r="AA91">
        <v>0</v>
      </c>
      <c r="AB91">
        <v>0</v>
      </c>
    </row>
    <row r="92" spans="1:28" x14ac:dyDescent="0.35">
      <c r="A92" t="s">
        <v>203</v>
      </c>
      <c r="B92" s="1">
        <v>44246</v>
      </c>
      <c r="C92" s="1">
        <v>44591</v>
      </c>
      <c r="D92">
        <v>1</v>
      </c>
      <c r="E92" t="s">
        <v>208</v>
      </c>
      <c r="F92" s="1">
        <v>44246</v>
      </c>
      <c r="G92">
        <v>0</v>
      </c>
      <c r="H92" s="1">
        <v>44299</v>
      </c>
      <c r="I92">
        <v>0</v>
      </c>
      <c r="J92" t="s">
        <v>1898</v>
      </c>
      <c r="K92" t="s">
        <v>1898</v>
      </c>
      <c r="L92" t="s">
        <v>1898</v>
      </c>
      <c r="M92" t="s">
        <v>1898</v>
      </c>
      <c r="N92" t="s">
        <v>1898</v>
      </c>
      <c r="O92" t="s">
        <v>1898</v>
      </c>
      <c r="P92">
        <v>0</v>
      </c>
      <c r="Q92" t="s">
        <v>1898</v>
      </c>
      <c r="R92" t="s">
        <v>1898</v>
      </c>
      <c r="S92" t="s">
        <v>1898</v>
      </c>
      <c r="T92" t="s">
        <v>1898</v>
      </c>
      <c r="U92" t="s">
        <v>1898</v>
      </c>
      <c r="V92" t="s">
        <v>1898</v>
      </c>
      <c r="W92">
        <v>1</v>
      </c>
      <c r="X92">
        <v>1</v>
      </c>
      <c r="Y92">
        <v>0</v>
      </c>
      <c r="Z92">
        <v>0</v>
      </c>
      <c r="AA92">
        <v>0</v>
      </c>
      <c r="AB92">
        <v>0</v>
      </c>
    </row>
    <row r="93" spans="1:28" x14ac:dyDescent="0.35">
      <c r="A93" t="s">
        <v>203</v>
      </c>
      <c r="B93" s="1">
        <v>44300</v>
      </c>
      <c r="C93" s="1">
        <v>44591</v>
      </c>
      <c r="D93">
        <v>1</v>
      </c>
      <c r="E93" t="s">
        <v>210</v>
      </c>
      <c r="F93" s="1">
        <v>44222</v>
      </c>
      <c r="G93">
        <v>0</v>
      </c>
      <c r="H93" s="1">
        <v>44593</v>
      </c>
      <c r="I93">
        <v>1</v>
      </c>
      <c r="J93">
        <v>0</v>
      </c>
      <c r="K93">
        <v>0</v>
      </c>
      <c r="L93">
        <v>1</v>
      </c>
      <c r="M93">
        <v>0</v>
      </c>
      <c r="N93">
        <v>0</v>
      </c>
      <c r="O93">
        <v>0</v>
      </c>
      <c r="P93">
        <v>1</v>
      </c>
      <c r="Q93">
        <v>0</v>
      </c>
      <c r="R93">
        <v>0</v>
      </c>
      <c r="S93">
        <v>1</v>
      </c>
      <c r="T93">
        <v>0</v>
      </c>
      <c r="U93">
        <v>0</v>
      </c>
      <c r="V93">
        <v>0</v>
      </c>
      <c r="W93">
        <v>1</v>
      </c>
      <c r="X93">
        <v>0</v>
      </c>
      <c r="Y93">
        <v>0</v>
      </c>
      <c r="Z93">
        <v>1</v>
      </c>
      <c r="AA93">
        <v>0</v>
      </c>
      <c r="AB93">
        <v>0</v>
      </c>
    </row>
    <row r="94" spans="1:28" x14ac:dyDescent="0.35">
      <c r="A94" t="s">
        <v>203</v>
      </c>
      <c r="B94" s="1">
        <v>44592</v>
      </c>
      <c r="C94" s="1">
        <v>44701</v>
      </c>
      <c r="D94">
        <v>1</v>
      </c>
      <c r="E94" t="s">
        <v>208</v>
      </c>
      <c r="F94" s="1">
        <v>44246</v>
      </c>
      <c r="G94">
        <v>3</v>
      </c>
      <c r="H94" s="1">
        <v>44592</v>
      </c>
      <c r="I94">
        <v>0</v>
      </c>
      <c r="J94" t="s">
        <v>1898</v>
      </c>
      <c r="K94" t="s">
        <v>1898</v>
      </c>
      <c r="L94" t="s">
        <v>1898</v>
      </c>
      <c r="M94" t="s">
        <v>1898</v>
      </c>
      <c r="N94" t="s">
        <v>1898</v>
      </c>
      <c r="O94" t="s">
        <v>1898</v>
      </c>
      <c r="P94">
        <v>0</v>
      </c>
      <c r="Q94" t="s">
        <v>1898</v>
      </c>
      <c r="R94" t="s">
        <v>1898</v>
      </c>
      <c r="S94" t="s">
        <v>1898</v>
      </c>
      <c r="T94" t="s">
        <v>1898</v>
      </c>
      <c r="U94" t="s">
        <v>1898</v>
      </c>
      <c r="V94" t="s">
        <v>1898</v>
      </c>
      <c r="W94">
        <v>1</v>
      </c>
      <c r="X94">
        <v>1</v>
      </c>
      <c r="Y94">
        <v>0</v>
      </c>
      <c r="Z94">
        <v>0</v>
      </c>
      <c r="AA94">
        <v>0</v>
      </c>
      <c r="AB94">
        <v>0</v>
      </c>
    </row>
    <row r="95" spans="1:28" x14ac:dyDescent="0.35">
      <c r="A95" t="s">
        <v>203</v>
      </c>
      <c r="B95" s="1">
        <v>44592</v>
      </c>
      <c r="C95" s="1">
        <v>44701</v>
      </c>
      <c r="D95">
        <v>1</v>
      </c>
      <c r="E95" t="s">
        <v>210</v>
      </c>
      <c r="F95" s="1">
        <v>44222</v>
      </c>
      <c r="G95">
        <v>3</v>
      </c>
      <c r="H95" s="1">
        <v>44591</v>
      </c>
      <c r="I95">
        <v>1</v>
      </c>
      <c r="J95">
        <v>0</v>
      </c>
      <c r="K95">
        <v>0</v>
      </c>
      <c r="L95">
        <v>1</v>
      </c>
      <c r="M95">
        <v>0</v>
      </c>
      <c r="N95">
        <v>0</v>
      </c>
      <c r="O95">
        <v>0</v>
      </c>
      <c r="P95">
        <v>1</v>
      </c>
      <c r="Q95">
        <v>0</v>
      </c>
      <c r="R95">
        <v>0</v>
      </c>
      <c r="S95">
        <v>1</v>
      </c>
      <c r="T95">
        <v>0</v>
      </c>
      <c r="U95">
        <v>0</v>
      </c>
      <c r="V95">
        <v>0</v>
      </c>
      <c r="W95">
        <v>1</v>
      </c>
      <c r="X95">
        <v>0</v>
      </c>
      <c r="Y95">
        <v>0</v>
      </c>
      <c r="Z95">
        <v>1</v>
      </c>
      <c r="AA95">
        <v>0</v>
      </c>
      <c r="AB95">
        <v>0</v>
      </c>
    </row>
    <row r="96" spans="1:28" x14ac:dyDescent="0.35">
      <c r="A96" t="s">
        <v>203</v>
      </c>
      <c r="B96" s="1">
        <v>44599</v>
      </c>
      <c r="C96" s="1">
        <v>44701</v>
      </c>
      <c r="D96">
        <v>1</v>
      </c>
      <c r="E96" t="s">
        <v>216</v>
      </c>
      <c r="F96" s="1">
        <v>44599</v>
      </c>
      <c r="G96">
        <v>0</v>
      </c>
      <c r="H96" s="1">
        <v>44643</v>
      </c>
      <c r="I96">
        <v>1</v>
      </c>
      <c r="J96">
        <v>1</v>
      </c>
      <c r="K96">
        <v>1</v>
      </c>
      <c r="L96">
        <v>1</v>
      </c>
      <c r="M96">
        <v>0</v>
      </c>
      <c r="N96">
        <v>0</v>
      </c>
      <c r="O96">
        <v>0</v>
      </c>
      <c r="P96">
        <v>1</v>
      </c>
      <c r="Q96">
        <v>0</v>
      </c>
      <c r="R96">
        <v>0</v>
      </c>
      <c r="S96">
        <v>1</v>
      </c>
      <c r="T96">
        <v>0</v>
      </c>
      <c r="U96">
        <v>0</v>
      </c>
      <c r="V96">
        <v>0</v>
      </c>
      <c r="W96">
        <v>1</v>
      </c>
      <c r="X96">
        <v>0</v>
      </c>
      <c r="Y96">
        <v>0</v>
      </c>
      <c r="Z96">
        <v>1</v>
      </c>
      <c r="AA96">
        <v>0</v>
      </c>
      <c r="AB96">
        <v>0</v>
      </c>
    </row>
    <row r="97" spans="1:28" x14ac:dyDescent="0.35">
      <c r="A97" t="s">
        <v>203</v>
      </c>
      <c r="B97" s="1">
        <v>44609</v>
      </c>
      <c r="C97" s="1">
        <v>44701</v>
      </c>
      <c r="D97">
        <v>1</v>
      </c>
      <c r="E97" t="s">
        <v>1903</v>
      </c>
      <c r="F97" s="1">
        <v>44609</v>
      </c>
      <c r="G97">
        <v>0</v>
      </c>
      <c r="H97" s="1">
        <v>44700</v>
      </c>
      <c r="I97">
        <v>0</v>
      </c>
      <c r="J97" t="s">
        <v>1898</v>
      </c>
      <c r="K97" t="s">
        <v>1898</v>
      </c>
      <c r="L97" t="s">
        <v>1898</v>
      </c>
      <c r="M97" t="s">
        <v>1898</v>
      </c>
      <c r="N97" t="s">
        <v>1898</v>
      </c>
      <c r="O97" t="s">
        <v>1898</v>
      </c>
      <c r="P97">
        <v>1</v>
      </c>
      <c r="Q97">
        <v>0</v>
      </c>
      <c r="R97">
        <v>0</v>
      </c>
      <c r="S97">
        <v>1</v>
      </c>
      <c r="T97">
        <v>0</v>
      </c>
      <c r="U97">
        <v>0</v>
      </c>
      <c r="V97">
        <v>0</v>
      </c>
      <c r="W97">
        <v>1</v>
      </c>
      <c r="X97">
        <v>0</v>
      </c>
      <c r="Y97">
        <v>0</v>
      </c>
      <c r="Z97">
        <v>1</v>
      </c>
      <c r="AA97">
        <v>0</v>
      </c>
      <c r="AB97">
        <v>0</v>
      </c>
    </row>
    <row r="98" spans="1:28" x14ac:dyDescent="0.35">
      <c r="A98" t="s">
        <v>223</v>
      </c>
      <c r="B98" s="1">
        <v>44197</v>
      </c>
      <c r="C98" s="1">
        <v>44242</v>
      </c>
      <c r="D98">
        <v>0</v>
      </c>
      <c r="E98" t="s">
        <v>1898</v>
      </c>
      <c r="G98" t="s">
        <v>1898</v>
      </c>
      <c r="I98" t="s">
        <v>1898</v>
      </c>
      <c r="J98" t="s">
        <v>1898</v>
      </c>
      <c r="K98" t="s">
        <v>1898</v>
      </c>
      <c r="L98" t="s">
        <v>1898</v>
      </c>
      <c r="M98" t="s">
        <v>1898</v>
      </c>
      <c r="N98" t="s">
        <v>1898</v>
      </c>
      <c r="O98" t="s">
        <v>1898</v>
      </c>
      <c r="P98" t="s">
        <v>1898</v>
      </c>
      <c r="Q98" t="s">
        <v>1898</v>
      </c>
      <c r="R98" t="s">
        <v>1898</v>
      </c>
      <c r="S98" t="s">
        <v>1898</v>
      </c>
      <c r="T98" t="s">
        <v>1898</v>
      </c>
      <c r="U98" t="s">
        <v>1898</v>
      </c>
      <c r="V98" t="s">
        <v>1898</v>
      </c>
      <c r="W98" t="s">
        <v>1898</v>
      </c>
      <c r="X98" t="s">
        <v>1898</v>
      </c>
      <c r="Y98" t="s">
        <v>1898</v>
      </c>
      <c r="Z98" t="s">
        <v>1898</v>
      </c>
      <c r="AA98" t="s">
        <v>1898</v>
      </c>
      <c r="AB98" t="s">
        <v>1898</v>
      </c>
    </row>
    <row r="99" spans="1:28" x14ac:dyDescent="0.35">
      <c r="A99" t="s">
        <v>223</v>
      </c>
      <c r="B99" s="1">
        <v>44243</v>
      </c>
      <c r="C99" s="1">
        <v>44256</v>
      </c>
      <c r="D99">
        <v>1</v>
      </c>
      <c r="E99" t="s">
        <v>228</v>
      </c>
      <c r="F99" s="1">
        <v>44243</v>
      </c>
      <c r="G99">
        <v>0</v>
      </c>
      <c r="H99" s="1">
        <v>44243</v>
      </c>
      <c r="I99">
        <v>0</v>
      </c>
      <c r="J99" t="s">
        <v>1898</v>
      </c>
      <c r="K99" t="s">
        <v>1898</v>
      </c>
      <c r="L99" t="s">
        <v>1898</v>
      </c>
      <c r="M99" t="s">
        <v>1898</v>
      </c>
      <c r="N99" t="s">
        <v>1898</v>
      </c>
      <c r="O99" t="s">
        <v>1898</v>
      </c>
      <c r="P99">
        <v>1</v>
      </c>
      <c r="Q99">
        <v>1</v>
      </c>
      <c r="R99">
        <v>0</v>
      </c>
      <c r="S99">
        <v>0</v>
      </c>
      <c r="T99">
        <v>0</v>
      </c>
      <c r="U99">
        <v>0</v>
      </c>
      <c r="V99">
        <v>0</v>
      </c>
      <c r="W99">
        <v>0</v>
      </c>
      <c r="X99" t="s">
        <v>1898</v>
      </c>
      <c r="Y99" t="s">
        <v>1898</v>
      </c>
      <c r="Z99" t="s">
        <v>1898</v>
      </c>
      <c r="AA99" t="s">
        <v>1898</v>
      </c>
      <c r="AB99" t="s">
        <v>1898</v>
      </c>
    </row>
    <row r="100" spans="1:28" x14ac:dyDescent="0.35">
      <c r="A100" t="s">
        <v>223</v>
      </c>
      <c r="B100" s="1">
        <v>44243</v>
      </c>
      <c r="C100" s="1">
        <v>44256</v>
      </c>
      <c r="D100">
        <v>1</v>
      </c>
      <c r="E100" t="s">
        <v>231</v>
      </c>
      <c r="F100" s="1">
        <v>44243</v>
      </c>
      <c r="G100">
        <v>0</v>
      </c>
      <c r="H100" s="1">
        <v>44243</v>
      </c>
      <c r="I100">
        <v>0</v>
      </c>
      <c r="J100" t="s">
        <v>1898</v>
      </c>
      <c r="K100" t="s">
        <v>1898</v>
      </c>
      <c r="L100" t="s">
        <v>1898</v>
      </c>
      <c r="M100" t="s">
        <v>1898</v>
      </c>
      <c r="N100" t="s">
        <v>1898</v>
      </c>
      <c r="O100" t="s">
        <v>1898</v>
      </c>
      <c r="P100">
        <v>1</v>
      </c>
      <c r="Q100">
        <v>1</v>
      </c>
      <c r="R100">
        <v>1</v>
      </c>
      <c r="S100">
        <v>0</v>
      </c>
      <c r="T100">
        <v>0</v>
      </c>
      <c r="U100">
        <v>0</v>
      </c>
      <c r="V100">
        <v>0</v>
      </c>
      <c r="W100">
        <v>0</v>
      </c>
      <c r="X100" t="s">
        <v>1898</v>
      </c>
      <c r="Y100" t="s">
        <v>1898</v>
      </c>
      <c r="Z100" t="s">
        <v>1898</v>
      </c>
      <c r="AA100" t="s">
        <v>1898</v>
      </c>
      <c r="AB100" t="s">
        <v>1898</v>
      </c>
    </row>
    <row r="101" spans="1:28" x14ac:dyDescent="0.35">
      <c r="A101" t="s">
        <v>223</v>
      </c>
      <c r="B101" s="1">
        <v>44243</v>
      </c>
      <c r="C101" s="1">
        <v>44259</v>
      </c>
      <c r="D101">
        <v>1</v>
      </c>
      <c r="E101" t="s">
        <v>224</v>
      </c>
      <c r="F101" s="1">
        <v>44243</v>
      </c>
      <c r="G101">
        <v>0</v>
      </c>
      <c r="H101" s="1">
        <v>44243</v>
      </c>
      <c r="I101">
        <v>1</v>
      </c>
      <c r="J101">
        <v>0</v>
      </c>
      <c r="K101">
        <v>0</v>
      </c>
      <c r="L101">
        <v>0</v>
      </c>
      <c r="M101">
        <v>0</v>
      </c>
      <c r="N101">
        <v>1</v>
      </c>
      <c r="O101">
        <v>1</v>
      </c>
      <c r="P101">
        <v>0</v>
      </c>
      <c r="Q101" t="s">
        <v>1898</v>
      </c>
      <c r="R101" t="s">
        <v>1898</v>
      </c>
      <c r="S101" t="s">
        <v>1898</v>
      </c>
      <c r="T101" t="s">
        <v>1898</v>
      </c>
      <c r="U101" t="s">
        <v>1898</v>
      </c>
      <c r="V101" t="s">
        <v>1898</v>
      </c>
      <c r="W101">
        <v>0</v>
      </c>
      <c r="X101" t="s">
        <v>1898</v>
      </c>
      <c r="Y101" t="s">
        <v>1898</v>
      </c>
      <c r="Z101" t="s">
        <v>1898</v>
      </c>
      <c r="AA101" t="s">
        <v>1898</v>
      </c>
      <c r="AB101" t="s">
        <v>1898</v>
      </c>
    </row>
    <row r="102" spans="1:28" x14ac:dyDescent="0.35">
      <c r="A102" t="s">
        <v>223</v>
      </c>
      <c r="B102" s="1">
        <v>44257</v>
      </c>
      <c r="C102" s="1">
        <v>44701</v>
      </c>
      <c r="D102">
        <v>1</v>
      </c>
      <c r="E102" t="s">
        <v>228</v>
      </c>
      <c r="F102" s="1">
        <v>44243</v>
      </c>
      <c r="G102">
        <v>3</v>
      </c>
      <c r="H102" s="1">
        <v>44257</v>
      </c>
      <c r="I102">
        <v>0</v>
      </c>
      <c r="J102" t="s">
        <v>1898</v>
      </c>
      <c r="K102" t="s">
        <v>1898</v>
      </c>
      <c r="L102" t="s">
        <v>1898</v>
      </c>
      <c r="M102" t="s">
        <v>1898</v>
      </c>
      <c r="N102" t="s">
        <v>1898</v>
      </c>
      <c r="O102" t="s">
        <v>1898</v>
      </c>
      <c r="P102">
        <v>1</v>
      </c>
      <c r="Q102">
        <v>1</v>
      </c>
      <c r="R102">
        <v>0</v>
      </c>
      <c r="S102">
        <v>0</v>
      </c>
      <c r="T102">
        <v>0</v>
      </c>
      <c r="U102">
        <v>0</v>
      </c>
      <c r="V102">
        <v>0</v>
      </c>
      <c r="W102">
        <v>0</v>
      </c>
      <c r="X102" t="s">
        <v>1898</v>
      </c>
      <c r="Y102" t="s">
        <v>1898</v>
      </c>
      <c r="Z102" t="s">
        <v>1898</v>
      </c>
      <c r="AA102" t="s">
        <v>1898</v>
      </c>
      <c r="AB102" t="s">
        <v>1898</v>
      </c>
    </row>
    <row r="103" spans="1:28" x14ac:dyDescent="0.35">
      <c r="A103" t="s">
        <v>223</v>
      </c>
      <c r="B103" s="1">
        <v>44257</v>
      </c>
      <c r="C103" s="1">
        <v>44701</v>
      </c>
      <c r="D103">
        <v>1</v>
      </c>
      <c r="E103" t="s">
        <v>231</v>
      </c>
      <c r="F103" s="1">
        <v>44243</v>
      </c>
      <c r="G103">
        <v>3</v>
      </c>
      <c r="H103" s="1">
        <v>44257</v>
      </c>
      <c r="I103">
        <v>0</v>
      </c>
      <c r="J103" t="s">
        <v>1898</v>
      </c>
      <c r="K103" t="s">
        <v>1898</v>
      </c>
      <c r="L103" t="s">
        <v>1898</v>
      </c>
      <c r="M103" t="s">
        <v>1898</v>
      </c>
      <c r="N103" t="s">
        <v>1898</v>
      </c>
      <c r="O103" t="s">
        <v>1898</v>
      </c>
      <c r="P103">
        <v>1</v>
      </c>
      <c r="Q103">
        <v>1</v>
      </c>
      <c r="R103">
        <v>1</v>
      </c>
      <c r="S103">
        <v>0</v>
      </c>
      <c r="T103">
        <v>0</v>
      </c>
      <c r="U103">
        <v>0</v>
      </c>
      <c r="V103">
        <v>0</v>
      </c>
      <c r="W103">
        <v>0</v>
      </c>
      <c r="X103" t="s">
        <v>1898</v>
      </c>
      <c r="Y103" t="s">
        <v>1898</v>
      </c>
      <c r="Z103" t="s">
        <v>1898</v>
      </c>
      <c r="AA103" t="s">
        <v>1898</v>
      </c>
      <c r="AB103" t="s">
        <v>1898</v>
      </c>
    </row>
    <row r="104" spans="1:28" x14ac:dyDescent="0.35">
      <c r="A104" t="s">
        <v>223</v>
      </c>
      <c r="B104" s="1">
        <v>44259</v>
      </c>
      <c r="C104" s="1">
        <v>44327</v>
      </c>
      <c r="D104">
        <v>1</v>
      </c>
      <c r="E104" t="s">
        <v>234</v>
      </c>
      <c r="F104" s="1">
        <v>44259</v>
      </c>
      <c r="G104">
        <v>0</v>
      </c>
      <c r="H104" s="1">
        <v>44259</v>
      </c>
      <c r="I104">
        <v>0</v>
      </c>
      <c r="J104" t="s">
        <v>1898</v>
      </c>
      <c r="K104" t="s">
        <v>1898</v>
      </c>
      <c r="L104" t="s">
        <v>1898</v>
      </c>
      <c r="M104" t="s">
        <v>1898</v>
      </c>
      <c r="N104" t="s">
        <v>1898</v>
      </c>
      <c r="O104" t="s">
        <v>1898</v>
      </c>
      <c r="P104">
        <v>1</v>
      </c>
      <c r="Q104">
        <v>0</v>
      </c>
      <c r="R104">
        <v>0</v>
      </c>
      <c r="S104">
        <v>1</v>
      </c>
      <c r="T104">
        <v>0</v>
      </c>
      <c r="U104">
        <v>0</v>
      </c>
      <c r="V104">
        <v>0</v>
      </c>
      <c r="W104">
        <v>0</v>
      </c>
      <c r="X104" t="s">
        <v>1898</v>
      </c>
      <c r="Y104" t="s">
        <v>1898</v>
      </c>
      <c r="Z104" t="s">
        <v>1898</v>
      </c>
      <c r="AA104" t="s">
        <v>1898</v>
      </c>
      <c r="AB104" t="s">
        <v>1898</v>
      </c>
    </row>
    <row r="105" spans="1:28" x14ac:dyDescent="0.35">
      <c r="A105" t="s">
        <v>223</v>
      </c>
      <c r="B105" s="1">
        <v>44260</v>
      </c>
      <c r="C105" s="1">
        <v>44701</v>
      </c>
      <c r="D105">
        <v>1</v>
      </c>
      <c r="E105" t="s">
        <v>224</v>
      </c>
      <c r="F105" s="1">
        <v>44243</v>
      </c>
      <c r="G105">
        <v>3</v>
      </c>
      <c r="H105" s="1">
        <v>44260</v>
      </c>
      <c r="I105">
        <v>1</v>
      </c>
      <c r="J105">
        <v>0</v>
      </c>
      <c r="K105">
        <v>0</v>
      </c>
      <c r="L105">
        <v>0</v>
      </c>
      <c r="M105">
        <v>0</v>
      </c>
      <c r="N105">
        <v>1</v>
      </c>
      <c r="O105">
        <v>1</v>
      </c>
      <c r="P105">
        <v>0</v>
      </c>
      <c r="Q105" t="s">
        <v>1898</v>
      </c>
      <c r="R105" t="s">
        <v>1898</v>
      </c>
      <c r="S105" t="s">
        <v>1898</v>
      </c>
      <c r="T105" t="s">
        <v>1898</v>
      </c>
      <c r="U105" t="s">
        <v>1898</v>
      </c>
      <c r="V105" t="s">
        <v>1898</v>
      </c>
      <c r="W105">
        <v>0</v>
      </c>
      <c r="X105" t="s">
        <v>1898</v>
      </c>
      <c r="Y105" t="s">
        <v>1898</v>
      </c>
      <c r="Z105" t="s">
        <v>1898</v>
      </c>
      <c r="AA105" t="s">
        <v>1898</v>
      </c>
      <c r="AB105" t="s">
        <v>1898</v>
      </c>
    </row>
    <row r="106" spans="1:28" x14ac:dyDescent="0.35">
      <c r="A106" t="s">
        <v>223</v>
      </c>
      <c r="B106" s="1">
        <v>44328</v>
      </c>
      <c r="C106" s="1">
        <v>44701</v>
      </c>
      <c r="D106">
        <v>1</v>
      </c>
      <c r="E106" t="s">
        <v>234</v>
      </c>
      <c r="F106" s="1">
        <v>44259</v>
      </c>
      <c r="G106">
        <v>3</v>
      </c>
      <c r="H106" s="1">
        <v>44328</v>
      </c>
      <c r="I106">
        <v>0</v>
      </c>
      <c r="J106" t="s">
        <v>1898</v>
      </c>
      <c r="K106" t="s">
        <v>1898</v>
      </c>
      <c r="L106" t="s">
        <v>1898</v>
      </c>
      <c r="M106" t="s">
        <v>1898</v>
      </c>
      <c r="N106" t="s">
        <v>1898</v>
      </c>
      <c r="O106" t="s">
        <v>1898</v>
      </c>
      <c r="P106">
        <v>1</v>
      </c>
      <c r="Q106">
        <v>0</v>
      </c>
      <c r="R106">
        <v>0</v>
      </c>
      <c r="S106">
        <v>1</v>
      </c>
      <c r="T106">
        <v>0</v>
      </c>
      <c r="U106">
        <v>0</v>
      </c>
      <c r="V106">
        <v>0</v>
      </c>
      <c r="W106">
        <v>0</v>
      </c>
      <c r="X106" t="s">
        <v>1898</v>
      </c>
      <c r="Y106" t="s">
        <v>1898</v>
      </c>
      <c r="Z106" t="s">
        <v>1898</v>
      </c>
      <c r="AA106" t="s">
        <v>1898</v>
      </c>
      <c r="AB106" t="s">
        <v>1898</v>
      </c>
    </row>
    <row r="107" spans="1:28" x14ac:dyDescent="0.35">
      <c r="A107" t="s">
        <v>223</v>
      </c>
      <c r="B107" s="1">
        <v>44596</v>
      </c>
      <c r="C107" s="1">
        <v>44621</v>
      </c>
      <c r="D107">
        <v>1</v>
      </c>
      <c r="E107" t="s">
        <v>1904</v>
      </c>
      <c r="F107" s="1">
        <v>44596</v>
      </c>
      <c r="G107">
        <v>0</v>
      </c>
      <c r="H107" s="1">
        <v>44596</v>
      </c>
      <c r="I107">
        <v>0</v>
      </c>
      <c r="J107" t="s">
        <v>1898</v>
      </c>
      <c r="K107" t="s">
        <v>1898</v>
      </c>
      <c r="L107" t="s">
        <v>1898</v>
      </c>
      <c r="M107" t="s">
        <v>1898</v>
      </c>
      <c r="N107" t="s">
        <v>1898</v>
      </c>
      <c r="O107" t="s">
        <v>1898</v>
      </c>
      <c r="P107">
        <v>1</v>
      </c>
      <c r="Q107">
        <v>0</v>
      </c>
      <c r="R107">
        <v>0</v>
      </c>
      <c r="S107">
        <v>1</v>
      </c>
      <c r="T107">
        <v>0</v>
      </c>
      <c r="U107">
        <v>0</v>
      </c>
      <c r="V107">
        <v>0</v>
      </c>
      <c r="W107">
        <v>0</v>
      </c>
      <c r="X107" t="s">
        <v>1898</v>
      </c>
      <c r="Y107" t="s">
        <v>1898</v>
      </c>
      <c r="Z107" t="s">
        <v>1898</v>
      </c>
      <c r="AA107" t="s">
        <v>1898</v>
      </c>
      <c r="AB107" t="s">
        <v>1898</v>
      </c>
    </row>
    <row r="108" spans="1:28" x14ac:dyDescent="0.35">
      <c r="A108" t="s">
        <v>223</v>
      </c>
      <c r="B108" s="1">
        <v>44607</v>
      </c>
      <c r="C108" s="1">
        <v>44647</v>
      </c>
      <c r="D108">
        <v>1</v>
      </c>
      <c r="E108" t="s">
        <v>244</v>
      </c>
      <c r="F108" s="1">
        <v>44607</v>
      </c>
      <c r="G108">
        <v>0</v>
      </c>
      <c r="H108" s="1">
        <v>44607</v>
      </c>
      <c r="I108">
        <v>1</v>
      </c>
      <c r="J108">
        <v>0</v>
      </c>
      <c r="K108">
        <v>1</v>
      </c>
      <c r="L108">
        <v>0</v>
      </c>
      <c r="M108">
        <v>0</v>
      </c>
      <c r="N108">
        <v>0</v>
      </c>
      <c r="O108">
        <v>0</v>
      </c>
      <c r="P108">
        <v>1</v>
      </c>
      <c r="Q108">
        <v>1</v>
      </c>
      <c r="R108">
        <v>1</v>
      </c>
      <c r="S108">
        <v>0</v>
      </c>
      <c r="T108">
        <v>1</v>
      </c>
      <c r="U108">
        <v>0</v>
      </c>
      <c r="V108">
        <v>0</v>
      </c>
      <c r="W108">
        <v>1</v>
      </c>
      <c r="X108">
        <v>1</v>
      </c>
      <c r="Y108">
        <v>1</v>
      </c>
      <c r="Z108">
        <v>0</v>
      </c>
      <c r="AA108">
        <v>0</v>
      </c>
      <c r="AB108">
        <v>0</v>
      </c>
    </row>
    <row r="109" spans="1:28" x14ac:dyDescent="0.35">
      <c r="A109" t="s">
        <v>223</v>
      </c>
      <c r="B109" s="1">
        <v>44622</v>
      </c>
      <c r="C109" s="1">
        <v>44701</v>
      </c>
      <c r="D109">
        <v>1</v>
      </c>
      <c r="E109" t="s">
        <v>1904</v>
      </c>
      <c r="F109" s="1">
        <v>44596</v>
      </c>
      <c r="G109">
        <v>3</v>
      </c>
      <c r="H109" s="1">
        <v>44622</v>
      </c>
      <c r="I109">
        <v>0</v>
      </c>
      <c r="J109" t="s">
        <v>1898</v>
      </c>
      <c r="K109" t="s">
        <v>1898</v>
      </c>
      <c r="L109" t="s">
        <v>1898</v>
      </c>
      <c r="M109" t="s">
        <v>1898</v>
      </c>
      <c r="N109" t="s">
        <v>1898</v>
      </c>
      <c r="O109" t="s">
        <v>1898</v>
      </c>
      <c r="P109">
        <v>1</v>
      </c>
      <c r="Q109">
        <v>0</v>
      </c>
      <c r="R109">
        <v>0</v>
      </c>
      <c r="S109">
        <v>1</v>
      </c>
      <c r="T109">
        <v>0</v>
      </c>
      <c r="U109">
        <v>0</v>
      </c>
      <c r="V109">
        <v>0</v>
      </c>
      <c r="W109">
        <v>0</v>
      </c>
      <c r="X109" t="s">
        <v>1898</v>
      </c>
      <c r="Y109" t="s">
        <v>1898</v>
      </c>
      <c r="Z109" t="s">
        <v>1898</v>
      </c>
      <c r="AA109" t="s">
        <v>1898</v>
      </c>
      <c r="AB109" t="s">
        <v>1898</v>
      </c>
    </row>
    <row r="110" spans="1:28" x14ac:dyDescent="0.35">
      <c r="A110" t="s">
        <v>223</v>
      </c>
      <c r="B110" s="1">
        <v>44648</v>
      </c>
      <c r="C110" s="1">
        <v>44701</v>
      </c>
      <c r="D110">
        <v>1</v>
      </c>
      <c r="E110" t="s">
        <v>244</v>
      </c>
      <c r="F110" s="1">
        <v>44607</v>
      </c>
      <c r="G110">
        <v>3</v>
      </c>
      <c r="H110" s="1">
        <v>44648</v>
      </c>
      <c r="I110">
        <v>1</v>
      </c>
      <c r="J110">
        <v>0</v>
      </c>
      <c r="K110">
        <v>1</v>
      </c>
      <c r="L110">
        <v>0</v>
      </c>
      <c r="M110">
        <v>0</v>
      </c>
      <c r="N110">
        <v>0</v>
      </c>
      <c r="O110">
        <v>0</v>
      </c>
      <c r="P110">
        <v>1</v>
      </c>
      <c r="Q110">
        <v>1</v>
      </c>
      <c r="R110">
        <v>1</v>
      </c>
      <c r="S110">
        <v>0</v>
      </c>
      <c r="T110">
        <v>1</v>
      </c>
      <c r="U110">
        <v>0</v>
      </c>
      <c r="V110">
        <v>0</v>
      </c>
      <c r="W110">
        <v>1</v>
      </c>
      <c r="X110">
        <v>1</v>
      </c>
      <c r="Y110">
        <v>1</v>
      </c>
      <c r="Z110">
        <v>0</v>
      </c>
      <c r="AA110">
        <v>0</v>
      </c>
      <c r="AB110">
        <v>0</v>
      </c>
    </row>
    <row r="111" spans="1:28" x14ac:dyDescent="0.35">
      <c r="A111" t="s">
        <v>250</v>
      </c>
      <c r="B111" s="1">
        <v>44197</v>
      </c>
      <c r="C111" s="1">
        <v>44203</v>
      </c>
      <c r="D111">
        <v>0</v>
      </c>
      <c r="E111" t="s">
        <v>1898</v>
      </c>
      <c r="G111" t="s">
        <v>1898</v>
      </c>
      <c r="I111" t="s">
        <v>1898</v>
      </c>
      <c r="J111" t="s">
        <v>1898</v>
      </c>
      <c r="K111" t="s">
        <v>1898</v>
      </c>
      <c r="L111" t="s">
        <v>1898</v>
      </c>
      <c r="M111" t="s">
        <v>1898</v>
      </c>
      <c r="N111" t="s">
        <v>1898</v>
      </c>
      <c r="O111" t="s">
        <v>1898</v>
      </c>
      <c r="P111" t="s">
        <v>1898</v>
      </c>
      <c r="Q111" t="s">
        <v>1898</v>
      </c>
      <c r="R111" t="s">
        <v>1898</v>
      </c>
      <c r="S111" t="s">
        <v>1898</v>
      </c>
      <c r="T111" t="s">
        <v>1898</v>
      </c>
      <c r="U111" t="s">
        <v>1898</v>
      </c>
      <c r="V111" t="s">
        <v>1898</v>
      </c>
      <c r="W111" t="s">
        <v>1898</v>
      </c>
      <c r="X111" t="s">
        <v>1898</v>
      </c>
      <c r="Y111" t="s">
        <v>1898</v>
      </c>
      <c r="Z111" t="s">
        <v>1898</v>
      </c>
      <c r="AA111" t="s">
        <v>1898</v>
      </c>
      <c r="AB111" t="s">
        <v>1898</v>
      </c>
    </row>
    <row r="112" spans="1:28" x14ac:dyDescent="0.35">
      <c r="A112" t="s">
        <v>250</v>
      </c>
      <c r="B112" s="1">
        <v>44204</v>
      </c>
      <c r="C112" s="1">
        <v>44465</v>
      </c>
      <c r="D112">
        <v>1</v>
      </c>
      <c r="E112" t="s">
        <v>251</v>
      </c>
      <c r="F112" s="1">
        <v>44204</v>
      </c>
      <c r="G112">
        <v>0</v>
      </c>
      <c r="H112" s="1">
        <v>44204</v>
      </c>
      <c r="I112">
        <v>1</v>
      </c>
      <c r="J112">
        <v>0</v>
      </c>
      <c r="K112">
        <v>1</v>
      </c>
      <c r="L112">
        <v>0</v>
      </c>
      <c r="M112">
        <v>0</v>
      </c>
      <c r="N112">
        <v>0</v>
      </c>
      <c r="O112">
        <v>0</v>
      </c>
      <c r="P112">
        <v>0</v>
      </c>
      <c r="Q112" t="s">
        <v>1898</v>
      </c>
      <c r="R112" t="s">
        <v>1898</v>
      </c>
      <c r="S112" t="s">
        <v>1898</v>
      </c>
      <c r="T112" t="s">
        <v>1898</v>
      </c>
      <c r="U112" t="s">
        <v>1898</v>
      </c>
      <c r="V112" t="s">
        <v>1898</v>
      </c>
      <c r="W112">
        <v>0</v>
      </c>
      <c r="X112" t="s">
        <v>1898</v>
      </c>
      <c r="Y112" t="s">
        <v>1898</v>
      </c>
      <c r="Z112" t="s">
        <v>1898</v>
      </c>
      <c r="AA112" t="s">
        <v>1898</v>
      </c>
      <c r="AB112" t="s">
        <v>1898</v>
      </c>
    </row>
    <row r="113" spans="1:28" x14ac:dyDescent="0.35">
      <c r="A113" t="s">
        <v>250</v>
      </c>
      <c r="B113" s="1">
        <v>44207</v>
      </c>
      <c r="C113" s="1">
        <v>44465</v>
      </c>
      <c r="D113">
        <v>1</v>
      </c>
      <c r="E113" t="s">
        <v>253</v>
      </c>
      <c r="F113" s="1">
        <v>44207</v>
      </c>
      <c r="G113">
        <v>0</v>
      </c>
      <c r="H113" s="1">
        <v>44218</v>
      </c>
      <c r="I113">
        <v>1</v>
      </c>
      <c r="J113">
        <v>0</v>
      </c>
      <c r="K113">
        <v>0</v>
      </c>
      <c r="L113">
        <v>1</v>
      </c>
      <c r="M113">
        <v>0</v>
      </c>
      <c r="N113">
        <v>0</v>
      </c>
      <c r="O113">
        <v>0</v>
      </c>
      <c r="P113">
        <v>0</v>
      </c>
      <c r="Q113" t="s">
        <v>1898</v>
      </c>
      <c r="R113" t="s">
        <v>1898</v>
      </c>
      <c r="S113" t="s">
        <v>1898</v>
      </c>
      <c r="T113" t="s">
        <v>1898</v>
      </c>
      <c r="U113" t="s">
        <v>1898</v>
      </c>
      <c r="V113" t="s">
        <v>1898</v>
      </c>
      <c r="W113">
        <v>1</v>
      </c>
      <c r="X113">
        <v>0</v>
      </c>
      <c r="Y113">
        <v>0</v>
      </c>
      <c r="Z113">
        <v>1</v>
      </c>
      <c r="AA113">
        <v>0</v>
      </c>
      <c r="AB113">
        <v>0</v>
      </c>
    </row>
    <row r="114" spans="1:28" x14ac:dyDescent="0.35">
      <c r="A114" t="s">
        <v>250</v>
      </c>
      <c r="B114" s="1">
        <v>44208</v>
      </c>
      <c r="C114" s="1">
        <v>44465</v>
      </c>
      <c r="D114">
        <v>1</v>
      </c>
      <c r="E114" t="s">
        <v>255</v>
      </c>
      <c r="F114" s="1">
        <v>44208</v>
      </c>
      <c r="G114">
        <v>0</v>
      </c>
      <c r="H114" s="1">
        <v>44208</v>
      </c>
      <c r="I114">
        <v>1</v>
      </c>
      <c r="J114">
        <v>1</v>
      </c>
      <c r="K114">
        <v>1</v>
      </c>
      <c r="L114">
        <v>0</v>
      </c>
      <c r="M114">
        <v>0</v>
      </c>
      <c r="N114">
        <v>0</v>
      </c>
      <c r="O114">
        <v>0</v>
      </c>
      <c r="P114">
        <v>0</v>
      </c>
      <c r="Q114" t="s">
        <v>1898</v>
      </c>
      <c r="R114" t="s">
        <v>1898</v>
      </c>
      <c r="S114" t="s">
        <v>1898</v>
      </c>
      <c r="T114" t="s">
        <v>1898</v>
      </c>
      <c r="U114" t="s">
        <v>1898</v>
      </c>
      <c r="V114" t="s">
        <v>1898</v>
      </c>
      <c r="W114">
        <v>0</v>
      </c>
      <c r="X114" t="s">
        <v>1898</v>
      </c>
      <c r="Y114" t="s">
        <v>1898</v>
      </c>
      <c r="Z114" t="s">
        <v>1898</v>
      </c>
      <c r="AA114" t="s">
        <v>1898</v>
      </c>
      <c r="AB114" t="s">
        <v>1898</v>
      </c>
    </row>
    <row r="115" spans="1:28" x14ac:dyDescent="0.35">
      <c r="A115" t="s">
        <v>250</v>
      </c>
      <c r="B115" s="1">
        <v>44208</v>
      </c>
      <c r="C115" s="1">
        <v>44465</v>
      </c>
      <c r="D115">
        <v>1</v>
      </c>
      <c r="E115" t="s">
        <v>257</v>
      </c>
      <c r="F115" s="1">
        <v>44208</v>
      </c>
      <c r="G115">
        <v>0</v>
      </c>
      <c r="H115" s="1">
        <v>44208</v>
      </c>
      <c r="I115">
        <v>1</v>
      </c>
      <c r="J115">
        <v>0</v>
      </c>
      <c r="K115">
        <v>0</v>
      </c>
      <c r="L115">
        <v>0</v>
      </c>
      <c r="M115">
        <v>1</v>
      </c>
      <c r="N115">
        <v>0</v>
      </c>
      <c r="O115">
        <v>0</v>
      </c>
      <c r="P115">
        <v>0</v>
      </c>
      <c r="Q115" t="s">
        <v>1898</v>
      </c>
      <c r="R115" t="s">
        <v>1898</v>
      </c>
      <c r="S115" t="s">
        <v>1898</v>
      </c>
      <c r="T115" t="s">
        <v>1898</v>
      </c>
      <c r="U115" t="s">
        <v>1898</v>
      </c>
      <c r="V115" t="s">
        <v>1898</v>
      </c>
      <c r="W115">
        <v>0</v>
      </c>
      <c r="X115" t="s">
        <v>1898</v>
      </c>
      <c r="Y115" t="s">
        <v>1898</v>
      </c>
      <c r="Z115" t="s">
        <v>1898</v>
      </c>
      <c r="AA115" t="s">
        <v>1898</v>
      </c>
      <c r="AB115" t="s">
        <v>1898</v>
      </c>
    </row>
    <row r="116" spans="1:28" x14ac:dyDescent="0.35">
      <c r="A116" t="s">
        <v>250</v>
      </c>
      <c r="B116" s="1">
        <v>44221</v>
      </c>
      <c r="C116" s="1">
        <v>44465</v>
      </c>
      <c r="D116">
        <v>1</v>
      </c>
      <c r="E116" t="s">
        <v>259</v>
      </c>
      <c r="F116" s="1">
        <v>44221</v>
      </c>
      <c r="G116">
        <v>0</v>
      </c>
      <c r="H116" s="1">
        <v>44274</v>
      </c>
      <c r="I116">
        <v>1</v>
      </c>
      <c r="J116">
        <v>1</v>
      </c>
      <c r="K116">
        <v>0</v>
      </c>
      <c r="L116">
        <v>0</v>
      </c>
      <c r="M116">
        <v>0</v>
      </c>
      <c r="N116">
        <v>0</v>
      </c>
      <c r="O116">
        <v>0</v>
      </c>
      <c r="P116">
        <v>0</v>
      </c>
      <c r="Q116" t="s">
        <v>1898</v>
      </c>
      <c r="R116" t="s">
        <v>1898</v>
      </c>
      <c r="S116" t="s">
        <v>1898</v>
      </c>
      <c r="T116" t="s">
        <v>1898</v>
      </c>
      <c r="U116" t="s">
        <v>1898</v>
      </c>
      <c r="V116" t="s">
        <v>1898</v>
      </c>
      <c r="W116">
        <v>0</v>
      </c>
      <c r="X116" t="s">
        <v>1898</v>
      </c>
      <c r="Y116" t="s">
        <v>1898</v>
      </c>
      <c r="Z116" t="s">
        <v>1898</v>
      </c>
      <c r="AA116" t="s">
        <v>1898</v>
      </c>
      <c r="AB116" t="s">
        <v>1898</v>
      </c>
    </row>
    <row r="117" spans="1:28" x14ac:dyDescent="0.35">
      <c r="A117" t="s">
        <v>250</v>
      </c>
      <c r="B117" s="1">
        <v>44223</v>
      </c>
      <c r="C117" s="1">
        <v>44326</v>
      </c>
      <c r="D117">
        <v>1</v>
      </c>
      <c r="E117" t="s">
        <v>262</v>
      </c>
      <c r="F117" s="1">
        <v>44223</v>
      </c>
      <c r="G117">
        <v>0</v>
      </c>
      <c r="H117" s="1">
        <v>44308</v>
      </c>
      <c r="I117">
        <v>1</v>
      </c>
      <c r="J117">
        <v>1</v>
      </c>
      <c r="K117">
        <v>1</v>
      </c>
      <c r="L117">
        <v>0</v>
      </c>
      <c r="M117">
        <v>1</v>
      </c>
      <c r="N117">
        <v>0</v>
      </c>
      <c r="O117">
        <v>0</v>
      </c>
      <c r="P117">
        <v>1</v>
      </c>
      <c r="Q117">
        <v>0</v>
      </c>
      <c r="R117">
        <v>0</v>
      </c>
      <c r="S117">
        <v>0</v>
      </c>
      <c r="T117">
        <v>1</v>
      </c>
      <c r="U117">
        <v>0</v>
      </c>
      <c r="V117">
        <v>0</v>
      </c>
      <c r="W117">
        <v>1</v>
      </c>
      <c r="X117">
        <v>0</v>
      </c>
      <c r="Y117">
        <v>0</v>
      </c>
      <c r="Z117">
        <v>0</v>
      </c>
      <c r="AA117">
        <v>1</v>
      </c>
      <c r="AB117">
        <v>0</v>
      </c>
    </row>
    <row r="118" spans="1:28" x14ac:dyDescent="0.35">
      <c r="A118" t="s">
        <v>250</v>
      </c>
      <c r="B118" s="1">
        <v>44224</v>
      </c>
      <c r="C118" s="1">
        <v>44465</v>
      </c>
      <c r="D118">
        <v>1</v>
      </c>
      <c r="E118" t="s">
        <v>264</v>
      </c>
      <c r="F118" s="1">
        <v>44224</v>
      </c>
      <c r="G118">
        <v>0</v>
      </c>
      <c r="H118" s="1">
        <v>44293</v>
      </c>
      <c r="I118">
        <v>1</v>
      </c>
      <c r="J118">
        <v>1</v>
      </c>
      <c r="K118">
        <v>0</v>
      </c>
      <c r="L118">
        <v>0</v>
      </c>
      <c r="M118">
        <v>0</v>
      </c>
      <c r="N118">
        <v>0</v>
      </c>
      <c r="O118">
        <v>0</v>
      </c>
      <c r="P118">
        <v>0</v>
      </c>
      <c r="Q118" t="s">
        <v>1898</v>
      </c>
      <c r="R118" t="s">
        <v>1898</v>
      </c>
      <c r="S118" t="s">
        <v>1898</v>
      </c>
      <c r="T118" t="s">
        <v>1898</v>
      </c>
      <c r="U118" t="s">
        <v>1898</v>
      </c>
      <c r="V118" t="s">
        <v>1898</v>
      </c>
      <c r="W118">
        <v>0</v>
      </c>
      <c r="X118" t="s">
        <v>1898</v>
      </c>
      <c r="Y118" t="s">
        <v>1898</v>
      </c>
      <c r="Z118" t="s">
        <v>1898</v>
      </c>
      <c r="AA118" t="s">
        <v>1898</v>
      </c>
      <c r="AB118" t="s">
        <v>1898</v>
      </c>
    </row>
    <row r="119" spans="1:28" x14ac:dyDescent="0.35">
      <c r="A119" t="s">
        <v>250</v>
      </c>
      <c r="B119" s="1">
        <v>44225</v>
      </c>
      <c r="C119" s="1">
        <v>44465</v>
      </c>
      <c r="D119">
        <v>1</v>
      </c>
      <c r="E119" t="s">
        <v>266</v>
      </c>
      <c r="F119" s="1">
        <v>44225</v>
      </c>
      <c r="G119">
        <v>0</v>
      </c>
      <c r="H119" s="1">
        <v>44225</v>
      </c>
      <c r="I119">
        <v>1</v>
      </c>
      <c r="J119">
        <v>1</v>
      </c>
      <c r="K119">
        <v>1</v>
      </c>
      <c r="L119">
        <v>0</v>
      </c>
      <c r="M119">
        <v>0</v>
      </c>
      <c r="N119">
        <v>0</v>
      </c>
      <c r="O119">
        <v>0</v>
      </c>
      <c r="P119">
        <v>0</v>
      </c>
      <c r="Q119" t="s">
        <v>1898</v>
      </c>
      <c r="R119" t="s">
        <v>1898</v>
      </c>
      <c r="S119" t="s">
        <v>1898</v>
      </c>
      <c r="T119" t="s">
        <v>1898</v>
      </c>
      <c r="U119" t="s">
        <v>1898</v>
      </c>
      <c r="V119" t="s">
        <v>1898</v>
      </c>
      <c r="W119">
        <v>0</v>
      </c>
      <c r="X119" t="s">
        <v>1898</v>
      </c>
      <c r="Y119" t="s">
        <v>1898</v>
      </c>
      <c r="Z119" t="s">
        <v>1898</v>
      </c>
      <c r="AA119" t="s">
        <v>1898</v>
      </c>
      <c r="AB119" t="s">
        <v>1898</v>
      </c>
    </row>
    <row r="120" spans="1:28" x14ac:dyDescent="0.35">
      <c r="A120" t="s">
        <v>250</v>
      </c>
      <c r="B120" s="1">
        <v>44225</v>
      </c>
      <c r="C120" s="1">
        <v>44465</v>
      </c>
      <c r="D120">
        <v>1</v>
      </c>
      <c r="E120" t="s">
        <v>269</v>
      </c>
      <c r="F120" s="1">
        <v>44225</v>
      </c>
      <c r="G120">
        <v>0</v>
      </c>
      <c r="H120" s="1">
        <v>44225</v>
      </c>
      <c r="I120">
        <v>1</v>
      </c>
      <c r="J120">
        <v>1</v>
      </c>
      <c r="K120">
        <v>0</v>
      </c>
      <c r="L120">
        <v>0</v>
      </c>
      <c r="M120">
        <v>0</v>
      </c>
      <c r="N120">
        <v>0</v>
      </c>
      <c r="O120">
        <v>0</v>
      </c>
      <c r="P120">
        <v>0</v>
      </c>
      <c r="Q120" t="s">
        <v>1898</v>
      </c>
      <c r="R120" t="s">
        <v>1898</v>
      </c>
      <c r="S120" t="s">
        <v>1898</v>
      </c>
      <c r="T120" t="s">
        <v>1898</v>
      </c>
      <c r="U120" t="s">
        <v>1898</v>
      </c>
      <c r="V120" t="s">
        <v>1898</v>
      </c>
      <c r="W120">
        <v>0</v>
      </c>
      <c r="X120" t="s">
        <v>1898</v>
      </c>
      <c r="Y120" t="s">
        <v>1898</v>
      </c>
      <c r="Z120" t="s">
        <v>1898</v>
      </c>
      <c r="AA120" t="s">
        <v>1898</v>
      </c>
      <c r="AB120" t="s">
        <v>1898</v>
      </c>
    </row>
    <row r="121" spans="1:28" x14ac:dyDescent="0.35">
      <c r="A121" t="s">
        <v>250</v>
      </c>
      <c r="B121" s="1">
        <v>44327</v>
      </c>
      <c r="C121" s="1">
        <v>44328</v>
      </c>
      <c r="D121">
        <v>1</v>
      </c>
      <c r="E121" t="s">
        <v>262</v>
      </c>
      <c r="F121" s="1">
        <v>44223</v>
      </c>
      <c r="G121">
        <v>1</v>
      </c>
      <c r="H121" s="1">
        <v>44328</v>
      </c>
      <c r="I121">
        <v>1</v>
      </c>
      <c r="J121">
        <v>1</v>
      </c>
      <c r="K121">
        <v>1</v>
      </c>
      <c r="L121">
        <v>0</v>
      </c>
      <c r="M121">
        <v>1</v>
      </c>
      <c r="N121">
        <v>0</v>
      </c>
      <c r="O121">
        <v>0</v>
      </c>
      <c r="P121">
        <v>1</v>
      </c>
      <c r="Q121">
        <v>0</v>
      </c>
      <c r="R121">
        <v>0</v>
      </c>
      <c r="S121">
        <v>0</v>
      </c>
      <c r="T121">
        <v>1</v>
      </c>
      <c r="U121">
        <v>0</v>
      </c>
      <c r="V121">
        <v>0</v>
      </c>
      <c r="W121">
        <v>1</v>
      </c>
      <c r="X121">
        <v>0</v>
      </c>
      <c r="Y121">
        <v>0</v>
      </c>
      <c r="Z121">
        <v>0</v>
      </c>
      <c r="AA121">
        <v>1</v>
      </c>
      <c r="AB121">
        <v>0</v>
      </c>
    </row>
    <row r="122" spans="1:28" x14ac:dyDescent="0.35">
      <c r="A122" t="s">
        <v>250</v>
      </c>
      <c r="B122" s="1">
        <v>44329</v>
      </c>
      <c r="C122" s="1">
        <v>44332</v>
      </c>
      <c r="D122">
        <v>1</v>
      </c>
      <c r="E122" t="s">
        <v>262</v>
      </c>
      <c r="F122" s="1">
        <v>44223</v>
      </c>
      <c r="G122">
        <v>2</v>
      </c>
      <c r="H122" s="1">
        <v>44330</v>
      </c>
      <c r="I122">
        <v>1</v>
      </c>
      <c r="J122">
        <v>1</v>
      </c>
      <c r="K122">
        <v>1</v>
      </c>
      <c r="L122">
        <v>0</v>
      </c>
      <c r="M122">
        <v>1</v>
      </c>
      <c r="N122">
        <v>0</v>
      </c>
      <c r="O122">
        <v>0</v>
      </c>
      <c r="P122">
        <v>1</v>
      </c>
      <c r="Q122">
        <v>0</v>
      </c>
      <c r="R122">
        <v>0</v>
      </c>
      <c r="S122">
        <v>0</v>
      </c>
      <c r="T122">
        <v>1</v>
      </c>
      <c r="U122">
        <v>0</v>
      </c>
      <c r="V122">
        <v>0</v>
      </c>
      <c r="W122">
        <v>1</v>
      </c>
      <c r="X122">
        <v>0</v>
      </c>
      <c r="Y122">
        <v>0</v>
      </c>
      <c r="Z122">
        <v>0</v>
      </c>
      <c r="AA122">
        <v>1</v>
      </c>
      <c r="AB122">
        <v>0</v>
      </c>
    </row>
    <row r="123" spans="1:28" x14ac:dyDescent="0.35">
      <c r="A123" t="s">
        <v>250</v>
      </c>
      <c r="B123" s="1">
        <v>44333</v>
      </c>
      <c r="C123" s="1">
        <v>44701</v>
      </c>
      <c r="D123">
        <v>1</v>
      </c>
      <c r="E123" t="s">
        <v>262</v>
      </c>
      <c r="F123" s="1">
        <v>44223</v>
      </c>
      <c r="G123">
        <v>5</v>
      </c>
      <c r="H123" s="1">
        <v>44342</v>
      </c>
      <c r="I123">
        <v>1</v>
      </c>
      <c r="J123">
        <v>1</v>
      </c>
      <c r="K123">
        <v>1</v>
      </c>
      <c r="L123">
        <v>0</v>
      </c>
      <c r="M123">
        <v>1</v>
      </c>
      <c r="N123">
        <v>0</v>
      </c>
      <c r="O123">
        <v>0</v>
      </c>
      <c r="P123">
        <v>1</v>
      </c>
      <c r="Q123">
        <v>0</v>
      </c>
      <c r="R123">
        <v>0</v>
      </c>
      <c r="S123">
        <v>0</v>
      </c>
      <c r="T123">
        <v>1</v>
      </c>
      <c r="U123">
        <v>0</v>
      </c>
      <c r="V123">
        <v>0</v>
      </c>
      <c r="W123">
        <v>1</v>
      </c>
      <c r="X123">
        <v>0</v>
      </c>
      <c r="Y123">
        <v>0</v>
      </c>
      <c r="Z123">
        <v>0</v>
      </c>
      <c r="AA123">
        <v>1</v>
      </c>
      <c r="AB123">
        <v>0</v>
      </c>
    </row>
    <row r="124" spans="1:28" x14ac:dyDescent="0.35">
      <c r="A124" t="s">
        <v>250</v>
      </c>
      <c r="B124" s="1">
        <v>44466</v>
      </c>
      <c r="C124" s="1">
        <v>44701</v>
      </c>
      <c r="D124">
        <v>1</v>
      </c>
      <c r="E124" t="s">
        <v>251</v>
      </c>
      <c r="F124" s="1">
        <v>44204</v>
      </c>
      <c r="G124">
        <v>3</v>
      </c>
      <c r="H124" s="1">
        <v>44204</v>
      </c>
      <c r="I124">
        <v>1</v>
      </c>
      <c r="J124">
        <v>0</v>
      </c>
      <c r="K124">
        <v>1</v>
      </c>
      <c r="L124">
        <v>0</v>
      </c>
      <c r="M124">
        <v>0</v>
      </c>
      <c r="N124">
        <v>0</v>
      </c>
      <c r="O124">
        <v>0</v>
      </c>
      <c r="P124">
        <v>0</v>
      </c>
      <c r="Q124" t="s">
        <v>1898</v>
      </c>
      <c r="R124" t="s">
        <v>1898</v>
      </c>
      <c r="S124" t="s">
        <v>1898</v>
      </c>
      <c r="T124" t="s">
        <v>1898</v>
      </c>
      <c r="U124" t="s">
        <v>1898</v>
      </c>
      <c r="V124" t="s">
        <v>1898</v>
      </c>
      <c r="W124">
        <v>0</v>
      </c>
      <c r="X124" t="s">
        <v>1898</v>
      </c>
      <c r="Y124" t="s">
        <v>1898</v>
      </c>
      <c r="Z124" t="s">
        <v>1898</v>
      </c>
      <c r="AA124" t="s">
        <v>1898</v>
      </c>
      <c r="AB124" t="s">
        <v>1898</v>
      </c>
    </row>
    <row r="125" spans="1:28" x14ac:dyDescent="0.35">
      <c r="A125" t="s">
        <v>250</v>
      </c>
      <c r="B125" s="1">
        <v>44466</v>
      </c>
      <c r="C125" s="1">
        <v>44701</v>
      </c>
      <c r="D125">
        <v>1</v>
      </c>
      <c r="E125" t="s">
        <v>253</v>
      </c>
      <c r="F125" s="1">
        <v>44207</v>
      </c>
      <c r="G125">
        <v>3</v>
      </c>
      <c r="H125" s="1">
        <v>44218</v>
      </c>
      <c r="I125">
        <v>1</v>
      </c>
      <c r="J125">
        <v>0</v>
      </c>
      <c r="K125">
        <v>0</v>
      </c>
      <c r="L125">
        <v>1</v>
      </c>
      <c r="M125">
        <v>0</v>
      </c>
      <c r="N125">
        <v>0</v>
      </c>
      <c r="O125">
        <v>0</v>
      </c>
      <c r="P125">
        <v>0</v>
      </c>
      <c r="Q125" t="s">
        <v>1898</v>
      </c>
      <c r="R125" t="s">
        <v>1898</v>
      </c>
      <c r="S125" t="s">
        <v>1898</v>
      </c>
      <c r="T125" t="s">
        <v>1898</v>
      </c>
      <c r="U125" t="s">
        <v>1898</v>
      </c>
      <c r="V125" t="s">
        <v>1898</v>
      </c>
      <c r="W125">
        <v>1</v>
      </c>
      <c r="X125">
        <v>0</v>
      </c>
      <c r="Y125">
        <v>0</v>
      </c>
      <c r="Z125">
        <v>1</v>
      </c>
      <c r="AA125">
        <v>0</v>
      </c>
      <c r="AB125">
        <v>0</v>
      </c>
    </row>
    <row r="126" spans="1:28" x14ac:dyDescent="0.35">
      <c r="A126" t="s">
        <v>250</v>
      </c>
      <c r="B126" s="1">
        <v>44466</v>
      </c>
      <c r="C126" s="1">
        <v>44701</v>
      </c>
      <c r="D126">
        <v>1</v>
      </c>
      <c r="E126" t="s">
        <v>255</v>
      </c>
      <c r="F126" s="1">
        <v>44208</v>
      </c>
      <c r="G126">
        <v>3</v>
      </c>
      <c r="H126" s="1">
        <v>44208</v>
      </c>
      <c r="I126">
        <v>1</v>
      </c>
      <c r="J126">
        <v>1</v>
      </c>
      <c r="K126">
        <v>1</v>
      </c>
      <c r="L126">
        <v>0</v>
      </c>
      <c r="M126">
        <v>0</v>
      </c>
      <c r="N126">
        <v>0</v>
      </c>
      <c r="O126">
        <v>0</v>
      </c>
      <c r="P126">
        <v>0</v>
      </c>
      <c r="Q126" t="s">
        <v>1898</v>
      </c>
      <c r="R126" t="s">
        <v>1898</v>
      </c>
      <c r="S126" t="s">
        <v>1898</v>
      </c>
      <c r="T126" t="s">
        <v>1898</v>
      </c>
      <c r="U126" t="s">
        <v>1898</v>
      </c>
      <c r="V126" t="s">
        <v>1898</v>
      </c>
      <c r="W126">
        <v>0</v>
      </c>
      <c r="X126" t="s">
        <v>1898</v>
      </c>
      <c r="Y126" t="s">
        <v>1898</v>
      </c>
      <c r="Z126" t="s">
        <v>1898</v>
      </c>
      <c r="AA126" t="s">
        <v>1898</v>
      </c>
      <c r="AB126" t="s">
        <v>1898</v>
      </c>
    </row>
    <row r="127" spans="1:28" x14ac:dyDescent="0.35">
      <c r="A127" t="s">
        <v>250</v>
      </c>
      <c r="B127" s="1">
        <v>44466</v>
      </c>
      <c r="C127" s="1">
        <v>44701</v>
      </c>
      <c r="D127">
        <v>1</v>
      </c>
      <c r="E127" t="s">
        <v>264</v>
      </c>
      <c r="F127" s="1">
        <v>44224</v>
      </c>
      <c r="G127">
        <v>3</v>
      </c>
      <c r="H127" s="1">
        <v>44293</v>
      </c>
      <c r="I127">
        <v>1</v>
      </c>
      <c r="J127">
        <v>1</v>
      </c>
      <c r="K127">
        <v>0</v>
      </c>
      <c r="L127">
        <v>0</v>
      </c>
      <c r="M127">
        <v>0</v>
      </c>
      <c r="N127">
        <v>0</v>
      </c>
      <c r="O127">
        <v>0</v>
      </c>
      <c r="P127">
        <v>0</v>
      </c>
      <c r="Q127" t="s">
        <v>1898</v>
      </c>
      <c r="R127" t="s">
        <v>1898</v>
      </c>
      <c r="S127" t="s">
        <v>1898</v>
      </c>
      <c r="T127" t="s">
        <v>1898</v>
      </c>
      <c r="U127" t="s">
        <v>1898</v>
      </c>
      <c r="V127" t="s">
        <v>1898</v>
      </c>
      <c r="W127">
        <v>0</v>
      </c>
      <c r="X127" t="s">
        <v>1898</v>
      </c>
      <c r="Y127" t="s">
        <v>1898</v>
      </c>
      <c r="Z127" t="s">
        <v>1898</v>
      </c>
      <c r="AA127" t="s">
        <v>1898</v>
      </c>
      <c r="AB127" t="s">
        <v>1898</v>
      </c>
    </row>
    <row r="128" spans="1:28" x14ac:dyDescent="0.35">
      <c r="A128" t="s">
        <v>250</v>
      </c>
      <c r="B128" s="1">
        <v>44466</v>
      </c>
      <c r="C128" s="1">
        <v>44701</v>
      </c>
      <c r="D128">
        <v>1</v>
      </c>
      <c r="E128" t="s">
        <v>259</v>
      </c>
      <c r="F128" s="1">
        <v>44221</v>
      </c>
      <c r="G128">
        <v>3</v>
      </c>
      <c r="H128" s="1">
        <v>44274</v>
      </c>
      <c r="I128">
        <v>1</v>
      </c>
      <c r="J128">
        <v>1</v>
      </c>
      <c r="K128">
        <v>0</v>
      </c>
      <c r="L128">
        <v>0</v>
      </c>
      <c r="M128">
        <v>0</v>
      </c>
      <c r="N128">
        <v>0</v>
      </c>
      <c r="O128">
        <v>0</v>
      </c>
      <c r="P128">
        <v>0</v>
      </c>
      <c r="Q128" t="s">
        <v>1898</v>
      </c>
      <c r="R128" t="s">
        <v>1898</v>
      </c>
      <c r="S128" t="s">
        <v>1898</v>
      </c>
      <c r="T128" t="s">
        <v>1898</v>
      </c>
      <c r="U128" t="s">
        <v>1898</v>
      </c>
      <c r="V128" t="s">
        <v>1898</v>
      </c>
      <c r="W128">
        <v>0</v>
      </c>
      <c r="X128" t="s">
        <v>1898</v>
      </c>
      <c r="Y128" t="s">
        <v>1898</v>
      </c>
      <c r="Z128" t="s">
        <v>1898</v>
      </c>
      <c r="AA128" t="s">
        <v>1898</v>
      </c>
      <c r="AB128" t="s">
        <v>1898</v>
      </c>
    </row>
    <row r="129" spans="1:28" x14ac:dyDescent="0.35">
      <c r="A129" t="s">
        <v>250</v>
      </c>
      <c r="B129" s="1">
        <v>44466</v>
      </c>
      <c r="C129" s="1">
        <v>44701</v>
      </c>
      <c r="D129">
        <v>1</v>
      </c>
      <c r="E129" t="s">
        <v>257</v>
      </c>
      <c r="F129" s="1">
        <v>44208</v>
      </c>
      <c r="G129">
        <v>3</v>
      </c>
      <c r="H129" s="1">
        <v>44208</v>
      </c>
      <c r="I129">
        <v>1</v>
      </c>
      <c r="J129">
        <v>0</v>
      </c>
      <c r="K129">
        <v>0</v>
      </c>
      <c r="L129">
        <v>0</v>
      </c>
      <c r="M129">
        <v>1</v>
      </c>
      <c r="N129">
        <v>0</v>
      </c>
      <c r="O129">
        <v>0</v>
      </c>
      <c r="P129">
        <v>0</v>
      </c>
      <c r="Q129" t="s">
        <v>1898</v>
      </c>
      <c r="R129" t="s">
        <v>1898</v>
      </c>
      <c r="S129" t="s">
        <v>1898</v>
      </c>
      <c r="T129" t="s">
        <v>1898</v>
      </c>
      <c r="U129" t="s">
        <v>1898</v>
      </c>
      <c r="V129" t="s">
        <v>1898</v>
      </c>
      <c r="W129">
        <v>0</v>
      </c>
      <c r="X129" t="s">
        <v>1898</v>
      </c>
      <c r="Y129" t="s">
        <v>1898</v>
      </c>
      <c r="Z129" t="s">
        <v>1898</v>
      </c>
      <c r="AA129" t="s">
        <v>1898</v>
      </c>
      <c r="AB129" t="s">
        <v>1898</v>
      </c>
    </row>
    <row r="130" spans="1:28" x14ac:dyDescent="0.35">
      <c r="A130" t="s">
        <v>250</v>
      </c>
      <c r="B130" s="1">
        <v>44466</v>
      </c>
      <c r="C130" s="1">
        <v>44701</v>
      </c>
      <c r="D130">
        <v>1</v>
      </c>
      <c r="E130" t="s">
        <v>266</v>
      </c>
      <c r="F130" s="1">
        <v>44225</v>
      </c>
      <c r="G130">
        <v>3</v>
      </c>
      <c r="H130" s="1">
        <v>44225</v>
      </c>
      <c r="I130">
        <v>1</v>
      </c>
      <c r="J130">
        <v>1</v>
      </c>
      <c r="K130">
        <v>1</v>
      </c>
      <c r="L130">
        <v>0</v>
      </c>
      <c r="M130">
        <v>0</v>
      </c>
      <c r="N130">
        <v>0</v>
      </c>
      <c r="O130">
        <v>0</v>
      </c>
      <c r="P130">
        <v>0</v>
      </c>
      <c r="Q130" t="s">
        <v>1898</v>
      </c>
      <c r="R130" t="s">
        <v>1898</v>
      </c>
      <c r="S130" t="s">
        <v>1898</v>
      </c>
      <c r="T130" t="s">
        <v>1898</v>
      </c>
      <c r="U130" t="s">
        <v>1898</v>
      </c>
      <c r="V130" t="s">
        <v>1898</v>
      </c>
      <c r="W130">
        <v>0</v>
      </c>
      <c r="X130" t="s">
        <v>1898</v>
      </c>
      <c r="Y130" t="s">
        <v>1898</v>
      </c>
      <c r="Z130" t="s">
        <v>1898</v>
      </c>
      <c r="AA130" t="s">
        <v>1898</v>
      </c>
      <c r="AB130" t="s">
        <v>1898</v>
      </c>
    </row>
    <row r="131" spans="1:28" x14ac:dyDescent="0.35">
      <c r="A131" t="s">
        <v>250</v>
      </c>
      <c r="B131" s="1">
        <v>44466</v>
      </c>
      <c r="C131" s="1">
        <v>44701</v>
      </c>
      <c r="D131">
        <v>1</v>
      </c>
      <c r="E131" t="s">
        <v>269</v>
      </c>
      <c r="F131" s="1">
        <v>44225</v>
      </c>
      <c r="G131">
        <v>3</v>
      </c>
      <c r="H131" s="1">
        <v>44225</v>
      </c>
      <c r="I131">
        <v>1</v>
      </c>
      <c r="J131">
        <v>1</v>
      </c>
      <c r="K131">
        <v>0</v>
      </c>
      <c r="L131">
        <v>0</v>
      </c>
      <c r="M131">
        <v>0</v>
      </c>
      <c r="N131">
        <v>0</v>
      </c>
      <c r="O131">
        <v>0</v>
      </c>
      <c r="P131">
        <v>0</v>
      </c>
      <c r="Q131" t="s">
        <v>1898</v>
      </c>
      <c r="R131" t="s">
        <v>1898</v>
      </c>
      <c r="S131" t="s">
        <v>1898</v>
      </c>
      <c r="T131" t="s">
        <v>1898</v>
      </c>
      <c r="U131" t="s">
        <v>1898</v>
      </c>
      <c r="V131" t="s">
        <v>1898</v>
      </c>
      <c r="W131">
        <v>0</v>
      </c>
      <c r="X131" t="s">
        <v>1898</v>
      </c>
      <c r="Y131" t="s">
        <v>1898</v>
      </c>
      <c r="Z131" t="s">
        <v>1898</v>
      </c>
      <c r="AA131" t="s">
        <v>1898</v>
      </c>
      <c r="AB131" t="s">
        <v>1898</v>
      </c>
    </row>
    <row r="132" spans="1:28" x14ac:dyDescent="0.35">
      <c r="A132" t="s">
        <v>250</v>
      </c>
      <c r="B132" s="1">
        <v>44638</v>
      </c>
      <c r="C132" s="1">
        <v>44684</v>
      </c>
      <c r="D132">
        <v>1</v>
      </c>
      <c r="E132" t="s">
        <v>281</v>
      </c>
      <c r="F132" s="1">
        <v>44638</v>
      </c>
      <c r="G132">
        <v>0</v>
      </c>
      <c r="H132" s="1">
        <v>44665</v>
      </c>
      <c r="I132">
        <v>1</v>
      </c>
      <c r="J132">
        <v>1</v>
      </c>
      <c r="K132">
        <v>1</v>
      </c>
      <c r="L132">
        <v>0</v>
      </c>
      <c r="M132">
        <v>1</v>
      </c>
      <c r="N132">
        <v>0</v>
      </c>
      <c r="O132">
        <v>0</v>
      </c>
      <c r="P132">
        <v>0</v>
      </c>
      <c r="Q132" t="s">
        <v>1898</v>
      </c>
      <c r="R132" t="s">
        <v>1898</v>
      </c>
      <c r="S132" t="s">
        <v>1898</v>
      </c>
      <c r="T132" t="s">
        <v>1898</v>
      </c>
      <c r="U132" t="s">
        <v>1898</v>
      </c>
      <c r="V132" t="s">
        <v>1898</v>
      </c>
      <c r="W132">
        <v>0</v>
      </c>
      <c r="X132" t="s">
        <v>1898</v>
      </c>
      <c r="Y132" t="s">
        <v>1898</v>
      </c>
      <c r="Z132" t="s">
        <v>1898</v>
      </c>
      <c r="AA132" t="s">
        <v>1898</v>
      </c>
      <c r="AB132" t="s">
        <v>1898</v>
      </c>
    </row>
    <row r="133" spans="1:28" x14ac:dyDescent="0.35">
      <c r="A133" t="s">
        <v>250</v>
      </c>
      <c r="B133" s="1">
        <v>44685</v>
      </c>
      <c r="C133" s="1">
        <v>44701</v>
      </c>
      <c r="D133">
        <v>1</v>
      </c>
      <c r="E133" t="s">
        <v>281</v>
      </c>
      <c r="F133" s="1">
        <v>44638</v>
      </c>
      <c r="G133">
        <v>3</v>
      </c>
      <c r="H133" s="1">
        <v>44665</v>
      </c>
      <c r="I133">
        <v>1</v>
      </c>
      <c r="J133">
        <v>1</v>
      </c>
      <c r="K133">
        <v>1</v>
      </c>
      <c r="L133">
        <v>0</v>
      </c>
      <c r="M133">
        <v>1</v>
      </c>
      <c r="N133">
        <v>0</v>
      </c>
      <c r="O133">
        <v>0</v>
      </c>
      <c r="P133">
        <v>0</v>
      </c>
      <c r="Q133" t="s">
        <v>1898</v>
      </c>
      <c r="R133" t="s">
        <v>1898</v>
      </c>
      <c r="S133" t="s">
        <v>1898</v>
      </c>
      <c r="T133" t="s">
        <v>1898</v>
      </c>
      <c r="U133" t="s">
        <v>1898</v>
      </c>
      <c r="V133" t="s">
        <v>1898</v>
      </c>
      <c r="W133">
        <v>0</v>
      </c>
      <c r="X133" t="s">
        <v>1898</v>
      </c>
      <c r="Y133" t="s">
        <v>1898</v>
      </c>
      <c r="Z133" t="s">
        <v>1898</v>
      </c>
      <c r="AA133" t="s">
        <v>1898</v>
      </c>
      <c r="AB133" t="s">
        <v>1898</v>
      </c>
    </row>
    <row r="134" spans="1:28" x14ac:dyDescent="0.35">
      <c r="A134" t="s">
        <v>284</v>
      </c>
      <c r="B134" s="1">
        <v>44197</v>
      </c>
      <c r="C134" s="1">
        <v>44238</v>
      </c>
      <c r="D134">
        <v>0</v>
      </c>
      <c r="E134" t="s">
        <v>1898</v>
      </c>
      <c r="G134" t="s">
        <v>1898</v>
      </c>
      <c r="I134" t="s">
        <v>1898</v>
      </c>
      <c r="J134" t="s">
        <v>1898</v>
      </c>
      <c r="K134" t="s">
        <v>1898</v>
      </c>
      <c r="L134" t="s">
        <v>1898</v>
      </c>
      <c r="M134" t="s">
        <v>1898</v>
      </c>
      <c r="N134" t="s">
        <v>1898</v>
      </c>
      <c r="O134" t="s">
        <v>1898</v>
      </c>
      <c r="P134" t="s">
        <v>1898</v>
      </c>
      <c r="Q134" t="s">
        <v>1898</v>
      </c>
      <c r="R134" t="s">
        <v>1898</v>
      </c>
      <c r="S134" t="s">
        <v>1898</v>
      </c>
      <c r="T134" t="s">
        <v>1898</v>
      </c>
      <c r="U134" t="s">
        <v>1898</v>
      </c>
      <c r="V134" t="s">
        <v>1898</v>
      </c>
      <c r="W134" t="s">
        <v>1898</v>
      </c>
      <c r="X134" t="s">
        <v>1898</v>
      </c>
      <c r="Y134" t="s">
        <v>1898</v>
      </c>
      <c r="Z134" t="s">
        <v>1898</v>
      </c>
      <c r="AA134" t="s">
        <v>1898</v>
      </c>
      <c r="AB134" t="s">
        <v>1898</v>
      </c>
    </row>
    <row r="135" spans="1:28" x14ac:dyDescent="0.35">
      <c r="A135" t="s">
        <v>284</v>
      </c>
      <c r="B135" s="1">
        <v>44239</v>
      </c>
      <c r="C135" s="1">
        <v>44701</v>
      </c>
      <c r="D135">
        <v>1</v>
      </c>
      <c r="E135" t="s">
        <v>285</v>
      </c>
      <c r="F135" s="1">
        <v>44239</v>
      </c>
      <c r="G135">
        <v>0</v>
      </c>
      <c r="H135" s="1">
        <v>44239</v>
      </c>
      <c r="I135">
        <v>0</v>
      </c>
      <c r="J135" t="s">
        <v>1898</v>
      </c>
      <c r="K135" t="s">
        <v>1898</v>
      </c>
      <c r="L135" t="s">
        <v>1898</v>
      </c>
      <c r="M135" t="s">
        <v>1898</v>
      </c>
      <c r="N135" t="s">
        <v>1898</v>
      </c>
      <c r="O135" t="s">
        <v>1898</v>
      </c>
      <c r="P135">
        <v>1</v>
      </c>
      <c r="Q135">
        <v>0</v>
      </c>
      <c r="R135">
        <v>0</v>
      </c>
      <c r="S135">
        <v>1</v>
      </c>
      <c r="T135">
        <v>0</v>
      </c>
      <c r="U135">
        <v>0</v>
      </c>
      <c r="V135">
        <v>0</v>
      </c>
      <c r="W135">
        <v>0</v>
      </c>
      <c r="X135" t="s">
        <v>1898</v>
      </c>
      <c r="Y135" t="s">
        <v>1898</v>
      </c>
      <c r="Z135" t="s">
        <v>1898</v>
      </c>
      <c r="AA135" t="s">
        <v>1898</v>
      </c>
      <c r="AB135" t="s">
        <v>1898</v>
      </c>
    </row>
    <row r="136" spans="1:28" x14ac:dyDescent="0.35">
      <c r="A136" t="s">
        <v>284</v>
      </c>
      <c r="B136" s="1">
        <v>44350</v>
      </c>
      <c r="C136" s="1">
        <v>44701</v>
      </c>
      <c r="D136">
        <v>1</v>
      </c>
      <c r="E136" t="s">
        <v>291</v>
      </c>
      <c r="F136" s="1">
        <v>44350</v>
      </c>
      <c r="G136">
        <v>0</v>
      </c>
      <c r="H136" s="1">
        <v>44350</v>
      </c>
      <c r="I136">
        <v>0</v>
      </c>
      <c r="J136" t="s">
        <v>1898</v>
      </c>
      <c r="K136" t="s">
        <v>1898</v>
      </c>
      <c r="L136" t="s">
        <v>1898</v>
      </c>
      <c r="M136" t="s">
        <v>1898</v>
      </c>
      <c r="N136" t="s">
        <v>1898</v>
      </c>
      <c r="O136" t="s">
        <v>1898</v>
      </c>
      <c r="P136">
        <v>1</v>
      </c>
      <c r="Q136">
        <v>0</v>
      </c>
      <c r="R136">
        <v>0</v>
      </c>
      <c r="S136">
        <v>1</v>
      </c>
      <c r="T136">
        <v>0</v>
      </c>
      <c r="U136">
        <v>0</v>
      </c>
      <c r="V136">
        <v>0</v>
      </c>
      <c r="W136">
        <v>1</v>
      </c>
      <c r="X136">
        <v>0</v>
      </c>
      <c r="Y136">
        <v>0</v>
      </c>
      <c r="Z136">
        <v>1</v>
      </c>
      <c r="AA136">
        <v>0</v>
      </c>
      <c r="AB136">
        <v>0</v>
      </c>
    </row>
    <row r="137" spans="1:28" x14ac:dyDescent="0.35">
      <c r="A137" t="s">
        <v>284</v>
      </c>
      <c r="B137" s="1">
        <v>44362</v>
      </c>
      <c r="C137" s="1">
        <v>44701</v>
      </c>
      <c r="D137">
        <v>1</v>
      </c>
      <c r="E137" t="s">
        <v>295</v>
      </c>
      <c r="F137" s="1">
        <v>44362</v>
      </c>
      <c r="G137">
        <v>0</v>
      </c>
      <c r="H137" s="1">
        <v>44362</v>
      </c>
      <c r="I137">
        <v>0</v>
      </c>
      <c r="J137" t="s">
        <v>1898</v>
      </c>
      <c r="K137" t="s">
        <v>1898</v>
      </c>
      <c r="L137" t="s">
        <v>1898</v>
      </c>
      <c r="M137" t="s">
        <v>1898</v>
      </c>
      <c r="N137" t="s">
        <v>1898</v>
      </c>
      <c r="O137" t="s">
        <v>1898</v>
      </c>
      <c r="P137">
        <v>1</v>
      </c>
      <c r="Q137">
        <v>0</v>
      </c>
      <c r="R137">
        <v>0</v>
      </c>
      <c r="S137">
        <v>1</v>
      </c>
      <c r="T137">
        <v>0</v>
      </c>
      <c r="U137">
        <v>0</v>
      </c>
      <c r="V137">
        <v>0</v>
      </c>
      <c r="W137">
        <v>1</v>
      </c>
      <c r="X137">
        <v>0</v>
      </c>
      <c r="Y137">
        <v>0</v>
      </c>
      <c r="Z137">
        <v>1</v>
      </c>
      <c r="AA137">
        <v>0</v>
      </c>
      <c r="AB137">
        <v>0</v>
      </c>
    </row>
    <row r="138" spans="1:28" x14ac:dyDescent="0.35">
      <c r="A138" t="s">
        <v>301</v>
      </c>
      <c r="B138" s="1">
        <v>44197</v>
      </c>
      <c r="C138" s="1">
        <v>44701</v>
      </c>
      <c r="D138">
        <v>0</v>
      </c>
      <c r="E138" t="s">
        <v>1898</v>
      </c>
      <c r="G138" t="s">
        <v>1898</v>
      </c>
      <c r="I138" t="s">
        <v>1898</v>
      </c>
      <c r="J138" t="s">
        <v>1898</v>
      </c>
      <c r="K138" t="s">
        <v>1898</v>
      </c>
      <c r="L138" t="s">
        <v>1898</v>
      </c>
      <c r="M138" t="s">
        <v>1898</v>
      </c>
      <c r="N138" t="s">
        <v>1898</v>
      </c>
      <c r="O138" t="s">
        <v>1898</v>
      </c>
      <c r="P138" t="s">
        <v>1898</v>
      </c>
      <c r="Q138" t="s">
        <v>1898</v>
      </c>
      <c r="R138" t="s">
        <v>1898</v>
      </c>
      <c r="S138" t="s">
        <v>1898</v>
      </c>
      <c r="T138" t="s">
        <v>1898</v>
      </c>
      <c r="U138" t="s">
        <v>1898</v>
      </c>
      <c r="V138" t="s">
        <v>1898</v>
      </c>
      <c r="W138" t="s">
        <v>1898</v>
      </c>
      <c r="X138" t="s">
        <v>1898</v>
      </c>
      <c r="Y138" t="s">
        <v>1898</v>
      </c>
      <c r="Z138" t="s">
        <v>1898</v>
      </c>
      <c r="AA138" t="s">
        <v>1898</v>
      </c>
      <c r="AB138" t="s">
        <v>1898</v>
      </c>
    </row>
    <row r="139" spans="1:28" x14ac:dyDescent="0.35">
      <c r="A139" t="s">
        <v>302</v>
      </c>
      <c r="B139" s="1">
        <v>44165</v>
      </c>
      <c r="C139" s="1">
        <v>44315</v>
      </c>
      <c r="D139">
        <v>1</v>
      </c>
      <c r="E139" t="s">
        <v>303</v>
      </c>
      <c r="F139" s="1">
        <v>44165</v>
      </c>
      <c r="G139">
        <v>0</v>
      </c>
      <c r="H139" s="1">
        <v>44257</v>
      </c>
      <c r="I139">
        <v>0</v>
      </c>
      <c r="J139">
        <v>0</v>
      </c>
      <c r="K139">
        <v>0</v>
      </c>
      <c r="L139">
        <v>1</v>
      </c>
      <c r="M139">
        <v>0</v>
      </c>
      <c r="N139">
        <v>0</v>
      </c>
      <c r="O139">
        <v>0</v>
      </c>
      <c r="P139">
        <v>1</v>
      </c>
      <c r="Q139" t="s">
        <v>1898</v>
      </c>
      <c r="R139" t="s">
        <v>1898</v>
      </c>
      <c r="S139" t="s">
        <v>1898</v>
      </c>
      <c r="T139" t="s">
        <v>1898</v>
      </c>
      <c r="U139" t="s">
        <v>1898</v>
      </c>
      <c r="V139" t="s">
        <v>1898</v>
      </c>
      <c r="W139">
        <v>0</v>
      </c>
      <c r="X139" t="s">
        <v>1898</v>
      </c>
      <c r="Y139" t="s">
        <v>1898</v>
      </c>
      <c r="Z139" t="s">
        <v>1898</v>
      </c>
      <c r="AA139" t="s">
        <v>1898</v>
      </c>
      <c r="AB139" t="s">
        <v>1898</v>
      </c>
    </row>
    <row r="140" spans="1:28" x14ac:dyDescent="0.35">
      <c r="A140" t="s">
        <v>302</v>
      </c>
      <c r="B140" s="1">
        <v>44265</v>
      </c>
      <c r="C140" s="1">
        <v>44307</v>
      </c>
      <c r="D140">
        <v>1</v>
      </c>
      <c r="E140" t="s">
        <v>305</v>
      </c>
      <c r="F140" s="1">
        <v>44265</v>
      </c>
      <c r="G140">
        <v>0</v>
      </c>
      <c r="H140" s="1">
        <v>44307</v>
      </c>
      <c r="I140">
        <v>1</v>
      </c>
      <c r="J140">
        <v>1</v>
      </c>
      <c r="K140">
        <v>1</v>
      </c>
      <c r="L140">
        <v>1</v>
      </c>
      <c r="M140">
        <v>1</v>
      </c>
      <c r="N140">
        <v>0</v>
      </c>
      <c r="O140">
        <v>0</v>
      </c>
      <c r="P140">
        <v>1</v>
      </c>
      <c r="Q140">
        <v>1</v>
      </c>
      <c r="R140">
        <v>1</v>
      </c>
      <c r="S140">
        <v>1</v>
      </c>
      <c r="T140">
        <v>0</v>
      </c>
      <c r="U140">
        <v>0</v>
      </c>
      <c r="V140">
        <v>0</v>
      </c>
      <c r="W140">
        <v>0</v>
      </c>
      <c r="X140" t="s">
        <v>1898</v>
      </c>
      <c r="Y140" t="s">
        <v>1898</v>
      </c>
      <c r="Z140" t="s">
        <v>1898</v>
      </c>
      <c r="AA140" t="s">
        <v>1898</v>
      </c>
      <c r="AB140" t="s">
        <v>1898</v>
      </c>
    </row>
    <row r="141" spans="1:28" x14ac:dyDescent="0.35">
      <c r="A141" t="s">
        <v>302</v>
      </c>
      <c r="B141" s="1">
        <v>44276</v>
      </c>
      <c r="C141" s="1">
        <v>44312</v>
      </c>
      <c r="D141">
        <v>1</v>
      </c>
      <c r="E141" t="s">
        <v>308</v>
      </c>
      <c r="F141" s="1">
        <v>44641</v>
      </c>
      <c r="G141">
        <v>0</v>
      </c>
      <c r="H141" s="1">
        <v>44673</v>
      </c>
      <c r="I141">
        <v>1</v>
      </c>
      <c r="J141">
        <v>1</v>
      </c>
      <c r="K141">
        <v>1</v>
      </c>
      <c r="L141">
        <v>1</v>
      </c>
      <c r="M141">
        <v>0</v>
      </c>
      <c r="N141">
        <v>0</v>
      </c>
      <c r="O141">
        <v>0</v>
      </c>
      <c r="P141">
        <v>1</v>
      </c>
      <c r="Q141">
        <v>1</v>
      </c>
      <c r="R141">
        <v>1</v>
      </c>
      <c r="S141">
        <v>1</v>
      </c>
      <c r="T141">
        <v>0</v>
      </c>
      <c r="U141">
        <v>0</v>
      </c>
      <c r="V141">
        <v>0</v>
      </c>
      <c r="W141">
        <v>1</v>
      </c>
      <c r="X141">
        <v>0</v>
      </c>
      <c r="Y141">
        <v>0</v>
      </c>
      <c r="Z141">
        <v>1</v>
      </c>
      <c r="AA141">
        <v>0</v>
      </c>
      <c r="AB141">
        <v>0</v>
      </c>
    </row>
    <row r="142" spans="1:28" x14ac:dyDescent="0.35">
      <c r="A142" t="s">
        <v>302</v>
      </c>
      <c r="B142" s="1">
        <v>44308</v>
      </c>
      <c r="C142" s="1">
        <v>44313</v>
      </c>
      <c r="D142">
        <v>1</v>
      </c>
      <c r="E142" t="s">
        <v>305</v>
      </c>
      <c r="F142" s="1">
        <v>44265</v>
      </c>
      <c r="G142">
        <v>1</v>
      </c>
      <c r="H142" s="1">
        <v>44308</v>
      </c>
      <c r="I142">
        <v>1</v>
      </c>
      <c r="J142">
        <v>1</v>
      </c>
      <c r="K142">
        <v>1</v>
      </c>
      <c r="L142">
        <v>1</v>
      </c>
      <c r="M142">
        <v>1</v>
      </c>
      <c r="N142">
        <v>0</v>
      </c>
      <c r="O142">
        <v>0</v>
      </c>
      <c r="P142">
        <v>1</v>
      </c>
      <c r="Q142">
        <v>1</v>
      </c>
      <c r="R142">
        <v>1</v>
      </c>
      <c r="S142">
        <v>1</v>
      </c>
      <c r="T142">
        <v>0</v>
      </c>
      <c r="U142">
        <v>0</v>
      </c>
      <c r="V142">
        <v>0</v>
      </c>
      <c r="W142">
        <v>0</v>
      </c>
      <c r="X142" t="s">
        <v>1898</v>
      </c>
      <c r="Y142" t="s">
        <v>1898</v>
      </c>
      <c r="Z142" t="s">
        <v>1898</v>
      </c>
      <c r="AA142" t="s">
        <v>1898</v>
      </c>
      <c r="AB142" t="s">
        <v>1898</v>
      </c>
    </row>
    <row r="143" spans="1:28" x14ac:dyDescent="0.35">
      <c r="A143" t="s">
        <v>302</v>
      </c>
      <c r="B143" s="1">
        <v>44313</v>
      </c>
      <c r="C143" s="1">
        <v>44701</v>
      </c>
      <c r="D143">
        <v>1</v>
      </c>
      <c r="E143" t="s">
        <v>308</v>
      </c>
      <c r="F143" s="1">
        <v>44641</v>
      </c>
      <c r="G143">
        <v>3</v>
      </c>
      <c r="H143" s="1">
        <v>44673</v>
      </c>
      <c r="I143">
        <v>1</v>
      </c>
      <c r="J143">
        <v>1</v>
      </c>
      <c r="K143">
        <v>1</v>
      </c>
      <c r="L143">
        <v>1</v>
      </c>
      <c r="M143">
        <v>0</v>
      </c>
      <c r="N143">
        <v>0</v>
      </c>
      <c r="O143">
        <v>0</v>
      </c>
      <c r="P143">
        <v>1</v>
      </c>
      <c r="Q143">
        <v>1</v>
      </c>
      <c r="R143">
        <v>1</v>
      </c>
      <c r="S143">
        <v>1</v>
      </c>
      <c r="T143">
        <v>0</v>
      </c>
      <c r="U143">
        <v>0</v>
      </c>
      <c r="V143">
        <v>0</v>
      </c>
      <c r="W143">
        <v>1</v>
      </c>
      <c r="X143">
        <v>0</v>
      </c>
      <c r="Y143">
        <v>0</v>
      </c>
      <c r="Z143">
        <v>1</v>
      </c>
      <c r="AA143">
        <v>0</v>
      </c>
      <c r="AB143">
        <v>0</v>
      </c>
    </row>
    <row r="144" spans="1:28" x14ac:dyDescent="0.35">
      <c r="A144" t="s">
        <v>302</v>
      </c>
      <c r="B144" s="1">
        <v>44314</v>
      </c>
      <c r="C144" s="1">
        <v>44318</v>
      </c>
      <c r="D144">
        <v>1</v>
      </c>
      <c r="E144" t="s">
        <v>305</v>
      </c>
      <c r="F144" s="1">
        <v>44265</v>
      </c>
      <c r="G144">
        <v>2</v>
      </c>
      <c r="H144" s="1">
        <v>44316</v>
      </c>
      <c r="I144">
        <v>1</v>
      </c>
      <c r="J144">
        <v>1</v>
      </c>
      <c r="K144">
        <v>1</v>
      </c>
      <c r="L144">
        <v>1</v>
      </c>
      <c r="M144">
        <v>1</v>
      </c>
      <c r="N144">
        <v>0</v>
      </c>
      <c r="O144">
        <v>0</v>
      </c>
      <c r="P144">
        <v>1</v>
      </c>
      <c r="Q144">
        <v>1</v>
      </c>
      <c r="R144">
        <v>1</v>
      </c>
      <c r="S144">
        <v>1</v>
      </c>
      <c r="T144">
        <v>0</v>
      </c>
      <c r="U144">
        <v>0</v>
      </c>
      <c r="V144">
        <v>0</v>
      </c>
      <c r="W144">
        <v>0</v>
      </c>
      <c r="X144" t="s">
        <v>1898</v>
      </c>
      <c r="Y144" t="s">
        <v>1898</v>
      </c>
      <c r="Z144" t="s">
        <v>1898</v>
      </c>
      <c r="AA144" t="s">
        <v>1898</v>
      </c>
      <c r="AB144" t="s">
        <v>1898</v>
      </c>
    </row>
    <row r="145" spans="1:28" x14ac:dyDescent="0.35">
      <c r="A145" t="s">
        <v>302</v>
      </c>
      <c r="B145" s="1">
        <v>44316</v>
      </c>
      <c r="C145" s="1">
        <v>44701</v>
      </c>
      <c r="D145">
        <v>1</v>
      </c>
      <c r="E145" t="s">
        <v>303</v>
      </c>
      <c r="F145" s="1">
        <v>44165</v>
      </c>
      <c r="G145">
        <v>3</v>
      </c>
      <c r="H145" s="1">
        <v>44257</v>
      </c>
      <c r="I145">
        <v>0</v>
      </c>
      <c r="J145" t="s">
        <v>1898</v>
      </c>
      <c r="K145" t="s">
        <v>1898</v>
      </c>
      <c r="L145" t="s">
        <v>1898</v>
      </c>
      <c r="M145" t="s">
        <v>1898</v>
      </c>
      <c r="N145" t="s">
        <v>1898</v>
      </c>
      <c r="O145" t="s">
        <v>1898</v>
      </c>
      <c r="P145">
        <v>1</v>
      </c>
      <c r="Q145">
        <v>0</v>
      </c>
      <c r="R145">
        <v>0</v>
      </c>
      <c r="S145">
        <v>1</v>
      </c>
      <c r="T145">
        <v>0</v>
      </c>
      <c r="U145">
        <v>0</v>
      </c>
      <c r="V145">
        <v>0</v>
      </c>
      <c r="W145">
        <v>0</v>
      </c>
      <c r="X145" t="s">
        <v>1898</v>
      </c>
      <c r="Y145" t="s">
        <v>1898</v>
      </c>
      <c r="Z145" t="s">
        <v>1898</v>
      </c>
      <c r="AA145" t="s">
        <v>1898</v>
      </c>
      <c r="AB145" t="s">
        <v>1898</v>
      </c>
    </row>
    <row r="146" spans="1:28" x14ac:dyDescent="0.35">
      <c r="A146" t="s">
        <v>302</v>
      </c>
      <c r="B146" s="1">
        <v>44319</v>
      </c>
      <c r="C146" s="1">
        <v>44701</v>
      </c>
      <c r="D146">
        <v>1</v>
      </c>
      <c r="E146" t="s">
        <v>305</v>
      </c>
      <c r="F146" s="1">
        <v>44265</v>
      </c>
      <c r="G146">
        <v>5</v>
      </c>
      <c r="H146" s="1">
        <v>44319</v>
      </c>
      <c r="I146">
        <v>1</v>
      </c>
      <c r="J146">
        <v>1</v>
      </c>
      <c r="K146">
        <v>1</v>
      </c>
      <c r="L146">
        <v>1</v>
      </c>
      <c r="M146">
        <v>1</v>
      </c>
      <c r="N146">
        <v>0</v>
      </c>
      <c r="O146">
        <v>0</v>
      </c>
      <c r="P146">
        <v>1</v>
      </c>
      <c r="Q146">
        <v>1</v>
      </c>
      <c r="R146">
        <v>1</v>
      </c>
      <c r="S146">
        <v>1</v>
      </c>
      <c r="T146">
        <v>0</v>
      </c>
      <c r="U146">
        <v>0</v>
      </c>
      <c r="V146">
        <v>0</v>
      </c>
      <c r="W146">
        <v>0</v>
      </c>
      <c r="X146" t="s">
        <v>1898</v>
      </c>
      <c r="Y146" t="s">
        <v>1898</v>
      </c>
      <c r="Z146" t="s">
        <v>1898</v>
      </c>
      <c r="AA146" t="s">
        <v>1898</v>
      </c>
      <c r="AB146" t="s">
        <v>1898</v>
      </c>
    </row>
    <row r="147" spans="1:28" x14ac:dyDescent="0.35">
      <c r="A147" t="s">
        <v>302</v>
      </c>
      <c r="B147" s="1">
        <v>44432</v>
      </c>
      <c r="C147" s="1">
        <v>44633</v>
      </c>
      <c r="D147">
        <v>1</v>
      </c>
      <c r="E147" t="s">
        <v>310</v>
      </c>
      <c r="F147" s="1">
        <v>44432</v>
      </c>
      <c r="G147">
        <v>0</v>
      </c>
      <c r="H147" s="1">
        <v>44632</v>
      </c>
      <c r="I147">
        <v>0</v>
      </c>
      <c r="J147" t="s">
        <v>1898</v>
      </c>
      <c r="K147" t="s">
        <v>1898</v>
      </c>
      <c r="L147" t="s">
        <v>1898</v>
      </c>
      <c r="M147" t="s">
        <v>1898</v>
      </c>
      <c r="N147" t="s">
        <v>1898</v>
      </c>
      <c r="O147" t="s">
        <v>1898</v>
      </c>
      <c r="P147">
        <v>1</v>
      </c>
      <c r="Q147">
        <v>0</v>
      </c>
      <c r="R147">
        <v>0</v>
      </c>
      <c r="S147">
        <v>1</v>
      </c>
      <c r="T147">
        <v>0</v>
      </c>
      <c r="U147">
        <v>0</v>
      </c>
      <c r="V147">
        <v>0</v>
      </c>
      <c r="W147">
        <v>0</v>
      </c>
      <c r="X147" t="s">
        <v>1898</v>
      </c>
      <c r="Y147" t="s">
        <v>1898</v>
      </c>
      <c r="Z147" t="s">
        <v>1898</v>
      </c>
      <c r="AA147" t="s">
        <v>1898</v>
      </c>
      <c r="AB147" t="s">
        <v>1898</v>
      </c>
    </row>
    <row r="148" spans="1:28" x14ac:dyDescent="0.35">
      <c r="A148" t="s">
        <v>302</v>
      </c>
      <c r="B148" s="1">
        <v>44490</v>
      </c>
      <c r="C148" s="1">
        <v>44633</v>
      </c>
      <c r="D148">
        <v>1</v>
      </c>
      <c r="E148" t="s">
        <v>312</v>
      </c>
      <c r="F148" s="1">
        <v>44490</v>
      </c>
      <c r="G148">
        <v>0</v>
      </c>
      <c r="H148" s="1">
        <v>44632</v>
      </c>
      <c r="I148">
        <v>1</v>
      </c>
      <c r="J148">
        <v>0</v>
      </c>
      <c r="K148">
        <v>0</v>
      </c>
      <c r="L148">
        <v>1</v>
      </c>
      <c r="M148">
        <v>0</v>
      </c>
      <c r="N148">
        <v>0</v>
      </c>
      <c r="O148">
        <v>0</v>
      </c>
      <c r="P148">
        <v>1</v>
      </c>
      <c r="Q148">
        <v>0</v>
      </c>
      <c r="R148">
        <v>0</v>
      </c>
      <c r="S148">
        <v>1</v>
      </c>
      <c r="T148">
        <v>0</v>
      </c>
      <c r="U148">
        <v>0</v>
      </c>
      <c r="V148">
        <v>0</v>
      </c>
      <c r="W148">
        <v>1</v>
      </c>
      <c r="X148">
        <v>0</v>
      </c>
      <c r="Y148">
        <v>0</v>
      </c>
      <c r="Z148">
        <v>1</v>
      </c>
      <c r="AA148">
        <v>0</v>
      </c>
      <c r="AB148">
        <v>0</v>
      </c>
    </row>
    <row r="149" spans="1:28" x14ac:dyDescent="0.35">
      <c r="A149" t="s">
        <v>302</v>
      </c>
      <c r="B149" s="1">
        <v>44501</v>
      </c>
      <c r="C149" s="1">
        <v>44633</v>
      </c>
      <c r="D149">
        <v>1</v>
      </c>
      <c r="E149" t="s">
        <v>314</v>
      </c>
      <c r="F149" s="1">
        <v>44866</v>
      </c>
      <c r="G149">
        <v>0</v>
      </c>
      <c r="H149" s="1">
        <v>44632</v>
      </c>
      <c r="I149">
        <v>0</v>
      </c>
      <c r="J149" t="s">
        <v>1898</v>
      </c>
      <c r="K149" t="s">
        <v>1898</v>
      </c>
      <c r="L149" t="s">
        <v>1898</v>
      </c>
      <c r="M149" t="s">
        <v>1898</v>
      </c>
      <c r="N149" t="s">
        <v>1898</v>
      </c>
      <c r="O149" t="s">
        <v>1898</v>
      </c>
      <c r="P149">
        <v>1</v>
      </c>
      <c r="Q149">
        <v>0</v>
      </c>
      <c r="R149">
        <v>0</v>
      </c>
      <c r="S149">
        <v>1</v>
      </c>
      <c r="T149">
        <v>0</v>
      </c>
      <c r="U149">
        <v>0</v>
      </c>
      <c r="V149">
        <v>0</v>
      </c>
      <c r="W149">
        <v>0</v>
      </c>
      <c r="X149" t="s">
        <v>1898</v>
      </c>
      <c r="Y149" t="s">
        <v>1898</v>
      </c>
      <c r="Z149" t="s">
        <v>1898</v>
      </c>
      <c r="AA149" t="s">
        <v>1898</v>
      </c>
      <c r="AB149" t="s">
        <v>1898</v>
      </c>
    </row>
    <row r="150" spans="1:28" x14ac:dyDescent="0.35">
      <c r="A150" t="s">
        <v>302</v>
      </c>
      <c r="B150" s="1">
        <v>44572</v>
      </c>
      <c r="C150" s="1">
        <v>44633</v>
      </c>
      <c r="D150">
        <v>1</v>
      </c>
      <c r="E150" t="s">
        <v>316</v>
      </c>
      <c r="F150" s="1">
        <v>44572</v>
      </c>
      <c r="G150">
        <v>0</v>
      </c>
      <c r="H150" s="1">
        <v>44632</v>
      </c>
      <c r="I150">
        <v>0</v>
      </c>
      <c r="J150" t="s">
        <v>1898</v>
      </c>
      <c r="K150" t="s">
        <v>1898</v>
      </c>
      <c r="L150" t="s">
        <v>1898</v>
      </c>
      <c r="M150" t="s">
        <v>1898</v>
      </c>
      <c r="N150" t="s">
        <v>1898</v>
      </c>
      <c r="O150" t="s">
        <v>1898</v>
      </c>
      <c r="P150">
        <v>1</v>
      </c>
      <c r="Q150">
        <v>0</v>
      </c>
      <c r="R150">
        <v>0</v>
      </c>
      <c r="S150">
        <v>1</v>
      </c>
      <c r="T150">
        <v>0</v>
      </c>
      <c r="U150">
        <v>0</v>
      </c>
      <c r="V150">
        <v>0</v>
      </c>
      <c r="W150">
        <v>0</v>
      </c>
      <c r="X150" t="s">
        <v>1898</v>
      </c>
      <c r="Y150" t="s">
        <v>1898</v>
      </c>
      <c r="Z150" t="s">
        <v>1898</v>
      </c>
      <c r="AA150" t="s">
        <v>1898</v>
      </c>
      <c r="AB150" t="s">
        <v>1898</v>
      </c>
    </row>
    <row r="151" spans="1:28" x14ac:dyDescent="0.35">
      <c r="A151" t="s">
        <v>302</v>
      </c>
      <c r="B151" s="1">
        <v>44634</v>
      </c>
      <c r="C151" s="1">
        <v>44701</v>
      </c>
      <c r="D151">
        <v>1</v>
      </c>
      <c r="E151" t="s">
        <v>310</v>
      </c>
      <c r="F151" s="1">
        <v>44432</v>
      </c>
      <c r="G151">
        <v>3</v>
      </c>
      <c r="H151" s="1">
        <v>44632</v>
      </c>
      <c r="I151">
        <v>0</v>
      </c>
      <c r="J151" t="s">
        <v>1898</v>
      </c>
      <c r="K151" t="s">
        <v>1898</v>
      </c>
      <c r="L151" t="s">
        <v>1898</v>
      </c>
      <c r="M151" t="s">
        <v>1898</v>
      </c>
      <c r="N151" t="s">
        <v>1898</v>
      </c>
      <c r="O151" t="s">
        <v>1898</v>
      </c>
      <c r="P151">
        <v>1</v>
      </c>
      <c r="Q151">
        <v>0</v>
      </c>
      <c r="R151">
        <v>0</v>
      </c>
      <c r="S151">
        <v>1</v>
      </c>
      <c r="T151">
        <v>0</v>
      </c>
      <c r="U151">
        <v>0</v>
      </c>
      <c r="V151">
        <v>0</v>
      </c>
      <c r="W151">
        <v>0</v>
      </c>
      <c r="X151" t="s">
        <v>1898</v>
      </c>
      <c r="Y151" t="s">
        <v>1898</v>
      </c>
      <c r="Z151" t="s">
        <v>1898</v>
      </c>
      <c r="AA151" t="s">
        <v>1898</v>
      </c>
      <c r="AB151" t="s">
        <v>1898</v>
      </c>
    </row>
    <row r="152" spans="1:28" x14ac:dyDescent="0.35">
      <c r="A152" t="s">
        <v>302</v>
      </c>
      <c r="B152" s="1">
        <v>44634</v>
      </c>
      <c r="C152" s="1">
        <v>44701</v>
      </c>
      <c r="D152">
        <v>1</v>
      </c>
      <c r="E152" t="s">
        <v>314</v>
      </c>
      <c r="F152" s="1">
        <v>44866</v>
      </c>
      <c r="G152">
        <v>3</v>
      </c>
      <c r="H152" s="1">
        <v>44632</v>
      </c>
      <c r="I152">
        <v>0</v>
      </c>
      <c r="J152" t="s">
        <v>1898</v>
      </c>
      <c r="K152" t="s">
        <v>1898</v>
      </c>
      <c r="L152" t="s">
        <v>1898</v>
      </c>
      <c r="M152" t="s">
        <v>1898</v>
      </c>
      <c r="N152" t="s">
        <v>1898</v>
      </c>
      <c r="O152" t="s">
        <v>1898</v>
      </c>
      <c r="P152">
        <v>1</v>
      </c>
      <c r="Q152">
        <v>0</v>
      </c>
      <c r="R152">
        <v>0</v>
      </c>
      <c r="S152">
        <v>1</v>
      </c>
      <c r="T152">
        <v>0</v>
      </c>
      <c r="U152">
        <v>0</v>
      </c>
      <c r="V152">
        <v>0</v>
      </c>
      <c r="W152">
        <v>0</v>
      </c>
      <c r="X152" t="s">
        <v>1898</v>
      </c>
      <c r="Y152" t="s">
        <v>1898</v>
      </c>
      <c r="Z152" t="s">
        <v>1898</v>
      </c>
      <c r="AA152" t="s">
        <v>1898</v>
      </c>
      <c r="AB152" t="s">
        <v>1898</v>
      </c>
    </row>
    <row r="153" spans="1:28" x14ac:dyDescent="0.35">
      <c r="A153" t="s">
        <v>302</v>
      </c>
      <c r="B153" s="1">
        <v>44634</v>
      </c>
      <c r="C153" s="1">
        <v>44701</v>
      </c>
      <c r="D153">
        <v>1</v>
      </c>
      <c r="E153" t="s">
        <v>312</v>
      </c>
      <c r="F153" s="1">
        <v>44490</v>
      </c>
      <c r="G153">
        <v>3</v>
      </c>
      <c r="H153" s="1">
        <v>44632</v>
      </c>
      <c r="I153">
        <v>1</v>
      </c>
      <c r="J153">
        <v>0</v>
      </c>
      <c r="K153">
        <v>0</v>
      </c>
      <c r="L153">
        <v>1</v>
      </c>
      <c r="M153">
        <v>0</v>
      </c>
      <c r="N153">
        <v>0</v>
      </c>
      <c r="O153">
        <v>0</v>
      </c>
      <c r="P153">
        <v>1</v>
      </c>
      <c r="Q153">
        <v>0</v>
      </c>
      <c r="R153">
        <v>0</v>
      </c>
      <c r="S153">
        <v>1</v>
      </c>
      <c r="T153">
        <v>0</v>
      </c>
      <c r="U153">
        <v>0</v>
      </c>
      <c r="V153">
        <v>0</v>
      </c>
      <c r="W153">
        <v>1</v>
      </c>
      <c r="X153">
        <v>0</v>
      </c>
      <c r="Y153">
        <v>0</v>
      </c>
      <c r="Z153">
        <v>1</v>
      </c>
      <c r="AA153">
        <v>0</v>
      </c>
      <c r="AB153">
        <v>0</v>
      </c>
    </row>
    <row r="154" spans="1:28" x14ac:dyDescent="0.35">
      <c r="A154" t="s">
        <v>302</v>
      </c>
      <c r="B154" s="1">
        <v>44634</v>
      </c>
      <c r="C154" s="1">
        <v>44701</v>
      </c>
      <c r="D154">
        <v>1</v>
      </c>
      <c r="E154" t="s">
        <v>316</v>
      </c>
      <c r="F154" s="1">
        <v>44572</v>
      </c>
      <c r="G154">
        <v>3</v>
      </c>
      <c r="H154" s="1">
        <v>44632</v>
      </c>
      <c r="I154">
        <v>0</v>
      </c>
      <c r="J154" t="s">
        <v>1898</v>
      </c>
      <c r="K154" t="s">
        <v>1898</v>
      </c>
      <c r="L154" t="s">
        <v>1898</v>
      </c>
      <c r="M154" t="s">
        <v>1898</v>
      </c>
      <c r="N154" t="s">
        <v>1898</v>
      </c>
      <c r="O154" t="s">
        <v>1898</v>
      </c>
      <c r="P154">
        <v>1</v>
      </c>
      <c r="Q154">
        <v>0</v>
      </c>
      <c r="R154">
        <v>0</v>
      </c>
      <c r="S154">
        <v>1</v>
      </c>
      <c r="T154">
        <v>0</v>
      </c>
      <c r="U154">
        <v>0</v>
      </c>
      <c r="V154">
        <v>0</v>
      </c>
      <c r="W154">
        <v>0</v>
      </c>
      <c r="X154" t="s">
        <v>1898</v>
      </c>
      <c r="Y154" t="s">
        <v>1898</v>
      </c>
      <c r="Z154" t="s">
        <v>1898</v>
      </c>
      <c r="AA154" t="s">
        <v>1898</v>
      </c>
      <c r="AB154" t="s">
        <v>1898</v>
      </c>
    </row>
    <row r="155" spans="1:28" x14ac:dyDescent="0.35">
      <c r="A155" t="s">
        <v>318</v>
      </c>
      <c r="B155" s="1">
        <v>44197</v>
      </c>
      <c r="C155" s="1">
        <v>44234</v>
      </c>
      <c r="D155">
        <v>0</v>
      </c>
      <c r="E155" t="s">
        <v>1898</v>
      </c>
      <c r="G155" t="s">
        <v>1898</v>
      </c>
      <c r="I155" t="s">
        <v>1898</v>
      </c>
      <c r="J155" t="s">
        <v>1898</v>
      </c>
      <c r="K155" t="s">
        <v>1898</v>
      </c>
      <c r="L155" t="s">
        <v>1898</v>
      </c>
      <c r="M155" t="s">
        <v>1898</v>
      </c>
      <c r="N155" t="s">
        <v>1898</v>
      </c>
      <c r="O155" t="s">
        <v>1898</v>
      </c>
      <c r="P155" t="s">
        <v>1898</v>
      </c>
      <c r="Q155" t="s">
        <v>1898</v>
      </c>
      <c r="R155" t="s">
        <v>1898</v>
      </c>
      <c r="S155" t="s">
        <v>1898</v>
      </c>
      <c r="T155" t="s">
        <v>1898</v>
      </c>
      <c r="U155" t="s">
        <v>1898</v>
      </c>
      <c r="V155" t="s">
        <v>1898</v>
      </c>
      <c r="W155" t="s">
        <v>1898</v>
      </c>
      <c r="X155" t="s">
        <v>1898</v>
      </c>
      <c r="Y155" t="s">
        <v>1898</v>
      </c>
      <c r="Z155" t="s">
        <v>1898</v>
      </c>
      <c r="AA155" t="s">
        <v>1898</v>
      </c>
      <c r="AB155" t="s">
        <v>1898</v>
      </c>
    </row>
    <row r="156" spans="1:28" x14ac:dyDescent="0.35">
      <c r="A156" t="s">
        <v>318</v>
      </c>
      <c r="B156" s="1">
        <v>44235</v>
      </c>
      <c r="C156" s="1">
        <v>44285</v>
      </c>
      <c r="D156">
        <v>1</v>
      </c>
      <c r="E156" t="s">
        <v>319</v>
      </c>
      <c r="F156" s="1">
        <v>44235</v>
      </c>
      <c r="G156">
        <v>0</v>
      </c>
      <c r="H156" s="1">
        <v>44260</v>
      </c>
      <c r="I156">
        <v>1</v>
      </c>
      <c r="J156">
        <v>1</v>
      </c>
      <c r="K156">
        <v>1</v>
      </c>
      <c r="L156">
        <v>0</v>
      </c>
      <c r="M156">
        <v>0</v>
      </c>
      <c r="N156">
        <v>0</v>
      </c>
      <c r="O156">
        <v>0</v>
      </c>
      <c r="P156">
        <v>0</v>
      </c>
      <c r="Q156" t="s">
        <v>1898</v>
      </c>
      <c r="R156" t="s">
        <v>1898</v>
      </c>
      <c r="S156" t="s">
        <v>1898</v>
      </c>
      <c r="T156" t="s">
        <v>1898</v>
      </c>
      <c r="U156" t="s">
        <v>1898</v>
      </c>
      <c r="V156" t="s">
        <v>1898</v>
      </c>
      <c r="W156">
        <v>0</v>
      </c>
      <c r="X156" t="s">
        <v>1898</v>
      </c>
      <c r="Y156" t="s">
        <v>1898</v>
      </c>
      <c r="Z156" t="s">
        <v>1898</v>
      </c>
      <c r="AA156" t="s">
        <v>1898</v>
      </c>
      <c r="AB156" t="s">
        <v>1898</v>
      </c>
    </row>
    <row r="157" spans="1:28" x14ac:dyDescent="0.35">
      <c r="A157" t="s">
        <v>318</v>
      </c>
      <c r="B157" s="1">
        <v>44243</v>
      </c>
      <c r="C157" s="1">
        <v>44285</v>
      </c>
      <c r="D157">
        <v>1</v>
      </c>
      <c r="E157" t="s">
        <v>321</v>
      </c>
      <c r="F157" s="1">
        <v>44243</v>
      </c>
      <c r="G157">
        <v>0</v>
      </c>
      <c r="H157" s="1">
        <v>44253</v>
      </c>
      <c r="I157">
        <v>1</v>
      </c>
      <c r="J157">
        <v>0</v>
      </c>
      <c r="K157">
        <v>0</v>
      </c>
      <c r="L157">
        <v>1</v>
      </c>
      <c r="M157">
        <v>0</v>
      </c>
      <c r="N157">
        <v>0</v>
      </c>
      <c r="O157">
        <v>0</v>
      </c>
      <c r="P157">
        <v>0</v>
      </c>
      <c r="Q157" t="s">
        <v>1898</v>
      </c>
      <c r="R157" t="s">
        <v>1898</v>
      </c>
      <c r="S157" t="s">
        <v>1898</v>
      </c>
      <c r="T157" t="s">
        <v>1898</v>
      </c>
      <c r="U157" t="s">
        <v>1898</v>
      </c>
      <c r="V157" t="s">
        <v>1898</v>
      </c>
      <c r="W157">
        <v>0</v>
      </c>
      <c r="X157" t="s">
        <v>1898</v>
      </c>
      <c r="Y157" t="s">
        <v>1898</v>
      </c>
      <c r="Z157" t="s">
        <v>1898</v>
      </c>
      <c r="AA157" t="s">
        <v>1898</v>
      </c>
      <c r="AB157" t="s">
        <v>1898</v>
      </c>
    </row>
    <row r="158" spans="1:28" x14ac:dyDescent="0.35">
      <c r="A158" t="s">
        <v>318</v>
      </c>
      <c r="B158" s="1">
        <v>44244</v>
      </c>
      <c r="C158" s="1">
        <v>44259</v>
      </c>
      <c r="D158">
        <v>1</v>
      </c>
      <c r="E158" t="s">
        <v>323</v>
      </c>
      <c r="F158" s="1">
        <v>44244</v>
      </c>
      <c r="G158">
        <v>0</v>
      </c>
      <c r="H158" s="1">
        <v>44260</v>
      </c>
      <c r="I158">
        <v>1</v>
      </c>
      <c r="J158">
        <v>0</v>
      </c>
      <c r="K158">
        <v>0</v>
      </c>
      <c r="L158">
        <v>1</v>
      </c>
      <c r="M158">
        <v>0</v>
      </c>
      <c r="N158">
        <v>0</v>
      </c>
      <c r="O158">
        <v>0</v>
      </c>
      <c r="P158">
        <v>0</v>
      </c>
      <c r="Q158" t="s">
        <v>1898</v>
      </c>
      <c r="R158" t="s">
        <v>1898</v>
      </c>
      <c r="S158" t="s">
        <v>1898</v>
      </c>
      <c r="T158" t="s">
        <v>1898</v>
      </c>
      <c r="U158" t="s">
        <v>1898</v>
      </c>
      <c r="V158" t="s">
        <v>1898</v>
      </c>
      <c r="W158">
        <v>0</v>
      </c>
      <c r="X158" t="s">
        <v>1898</v>
      </c>
      <c r="Y158" t="s">
        <v>1898</v>
      </c>
      <c r="Z158" t="s">
        <v>1898</v>
      </c>
      <c r="AA158" t="s">
        <v>1898</v>
      </c>
      <c r="AB158" t="s">
        <v>1898</v>
      </c>
    </row>
    <row r="159" spans="1:28" x14ac:dyDescent="0.35">
      <c r="A159" t="s">
        <v>318</v>
      </c>
      <c r="B159" s="1">
        <v>44245</v>
      </c>
      <c r="C159" s="1">
        <v>44285</v>
      </c>
      <c r="D159">
        <v>1</v>
      </c>
      <c r="E159" t="s">
        <v>325</v>
      </c>
      <c r="F159" s="1">
        <v>44245</v>
      </c>
      <c r="G159">
        <v>0</v>
      </c>
      <c r="H159" s="1">
        <v>44253</v>
      </c>
      <c r="I159">
        <v>1</v>
      </c>
      <c r="J159">
        <v>0</v>
      </c>
      <c r="K159">
        <v>0</v>
      </c>
      <c r="L159">
        <v>1</v>
      </c>
      <c r="M159">
        <v>0</v>
      </c>
      <c r="N159">
        <v>0</v>
      </c>
      <c r="O159">
        <v>0</v>
      </c>
      <c r="P159">
        <v>0</v>
      </c>
      <c r="Q159" t="s">
        <v>1898</v>
      </c>
      <c r="R159" t="s">
        <v>1898</v>
      </c>
      <c r="S159" t="s">
        <v>1898</v>
      </c>
      <c r="T159" t="s">
        <v>1898</v>
      </c>
      <c r="U159" t="s">
        <v>1898</v>
      </c>
      <c r="V159" t="s">
        <v>1898</v>
      </c>
      <c r="W159">
        <v>0</v>
      </c>
      <c r="X159" t="s">
        <v>1898</v>
      </c>
      <c r="Y159" t="s">
        <v>1898</v>
      </c>
      <c r="Z159" t="s">
        <v>1898</v>
      </c>
      <c r="AA159" t="s">
        <v>1898</v>
      </c>
      <c r="AB159" t="s">
        <v>1898</v>
      </c>
    </row>
    <row r="160" spans="1:28" x14ac:dyDescent="0.35">
      <c r="A160" t="s">
        <v>318</v>
      </c>
      <c r="B160" s="1">
        <v>44246</v>
      </c>
      <c r="C160" s="1">
        <v>44654</v>
      </c>
      <c r="D160">
        <v>1</v>
      </c>
      <c r="E160" t="s">
        <v>327</v>
      </c>
      <c r="F160" s="1">
        <v>44246</v>
      </c>
      <c r="G160">
        <v>0</v>
      </c>
      <c r="H160" s="1">
        <v>44571</v>
      </c>
      <c r="I160">
        <v>1</v>
      </c>
      <c r="J160">
        <v>0</v>
      </c>
      <c r="K160">
        <v>0</v>
      </c>
      <c r="L160">
        <v>1</v>
      </c>
      <c r="M160">
        <v>0</v>
      </c>
      <c r="N160">
        <v>0</v>
      </c>
      <c r="O160">
        <v>0</v>
      </c>
      <c r="P160">
        <v>1</v>
      </c>
      <c r="Q160">
        <v>0</v>
      </c>
      <c r="R160">
        <v>0</v>
      </c>
      <c r="S160">
        <v>1</v>
      </c>
      <c r="T160">
        <v>0</v>
      </c>
      <c r="U160">
        <v>0</v>
      </c>
      <c r="V160">
        <v>0</v>
      </c>
      <c r="W160">
        <v>1</v>
      </c>
      <c r="X160">
        <v>0</v>
      </c>
      <c r="Y160">
        <v>0</v>
      </c>
      <c r="Z160">
        <v>1</v>
      </c>
      <c r="AA160">
        <v>0</v>
      </c>
      <c r="AB160">
        <v>0</v>
      </c>
    </row>
    <row r="161" spans="1:28" x14ac:dyDescent="0.35">
      <c r="A161" t="s">
        <v>318</v>
      </c>
      <c r="B161" s="1">
        <v>44260</v>
      </c>
      <c r="C161" s="1">
        <v>44654</v>
      </c>
      <c r="D161">
        <v>1</v>
      </c>
      <c r="E161" t="s">
        <v>323</v>
      </c>
      <c r="F161" s="1">
        <v>44244</v>
      </c>
      <c r="G161">
        <v>1</v>
      </c>
      <c r="H161" s="1">
        <v>44655</v>
      </c>
      <c r="I161">
        <v>1</v>
      </c>
      <c r="J161">
        <v>0</v>
      </c>
      <c r="K161">
        <v>0</v>
      </c>
      <c r="L161">
        <v>1</v>
      </c>
      <c r="M161">
        <v>0</v>
      </c>
      <c r="N161">
        <v>0</v>
      </c>
      <c r="O161">
        <v>0</v>
      </c>
      <c r="P161">
        <v>0</v>
      </c>
      <c r="Q161" t="s">
        <v>1898</v>
      </c>
      <c r="R161" t="s">
        <v>1898</v>
      </c>
      <c r="S161" t="s">
        <v>1898</v>
      </c>
      <c r="T161" t="s">
        <v>1898</v>
      </c>
      <c r="U161" t="s">
        <v>1898</v>
      </c>
      <c r="V161" t="s">
        <v>1898</v>
      </c>
      <c r="W161">
        <v>0</v>
      </c>
      <c r="X161" t="s">
        <v>1898</v>
      </c>
      <c r="Y161" t="s">
        <v>1898</v>
      </c>
      <c r="Z161" t="s">
        <v>1898</v>
      </c>
      <c r="AA161" t="s">
        <v>1898</v>
      </c>
      <c r="AB161" t="s">
        <v>1898</v>
      </c>
    </row>
    <row r="162" spans="1:28" x14ac:dyDescent="0.35">
      <c r="A162" t="s">
        <v>318</v>
      </c>
      <c r="B162" s="1">
        <v>44286</v>
      </c>
      <c r="C162" s="1">
        <v>44701</v>
      </c>
      <c r="D162">
        <v>1</v>
      </c>
      <c r="E162" t="s">
        <v>319</v>
      </c>
      <c r="F162" s="1">
        <v>44235</v>
      </c>
      <c r="G162">
        <v>3</v>
      </c>
      <c r="H162" s="1">
        <v>44286</v>
      </c>
      <c r="I162">
        <v>1</v>
      </c>
      <c r="J162">
        <v>1</v>
      </c>
      <c r="K162">
        <v>1</v>
      </c>
      <c r="L162">
        <v>0</v>
      </c>
      <c r="M162">
        <v>0</v>
      </c>
      <c r="N162">
        <v>0</v>
      </c>
      <c r="O162">
        <v>0</v>
      </c>
      <c r="P162">
        <v>0</v>
      </c>
      <c r="Q162" t="s">
        <v>1898</v>
      </c>
      <c r="R162" t="s">
        <v>1898</v>
      </c>
      <c r="S162" t="s">
        <v>1898</v>
      </c>
      <c r="T162" t="s">
        <v>1898</v>
      </c>
      <c r="U162" t="s">
        <v>1898</v>
      </c>
      <c r="V162" t="s">
        <v>1898</v>
      </c>
      <c r="W162">
        <v>0</v>
      </c>
      <c r="X162" t="s">
        <v>1898</v>
      </c>
      <c r="Y162" t="s">
        <v>1898</v>
      </c>
      <c r="Z162" t="s">
        <v>1898</v>
      </c>
      <c r="AA162" t="s">
        <v>1898</v>
      </c>
      <c r="AB162" t="s">
        <v>1898</v>
      </c>
    </row>
    <row r="163" spans="1:28" x14ac:dyDescent="0.35">
      <c r="A163" t="s">
        <v>318</v>
      </c>
      <c r="B163" s="1">
        <v>44286</v>
      </c>
      <c r="C163" s="1">
        <v>44701</v>
      </c>
      <c r="D163">
        <v>1</v>
      </c>
      <c r="E163" t="s">
        <v>321</v>
      </c>
      <c r="F163" s="1">
        <v>44243</v>
      </c>
      <c r="G163">
        <v>3</v>
      </c>
      <c r="H163" s="1">
        <v>44286</v>
      </c>
      <c r="I163">
        <v>1</v>
      </c>
      <c r="J163">
        <v>0</v>
      </c>
      <c r="K163">
        <v>0</v>
      </c>
      <c r="L163">
        <v>1</v>
      </c>
      <c r="M163">
        <v>0</v>
      </c>
      <c r="N163">
        <v>0</v>
      </c>
      <c r="O163">
        <v>0</v>
      </c>
      <c r="P163">
        <v>0</v>
      </c>
      <c r="Q163" t="s">
        <v>1898</v>
      </c>
      <c r="R163" t="s">
        <v>1898</v>
      </c>
      <c r="S163" t="s">
        <v>1898</v>
      </c>
      <c r="T163" t="s">
        <v>1898</v>
      </c>
      <c r="U163" t="s">
        <v>1898</v>
      </c>
      <c r="V163" t="s">
        <v>1898</v>
      </c>
      <c r="W163">
        <v>0</v>
      </c>
      <c r="X163" t="s">
        <v>1898</v>
      </c>
      <c r="Y163" t="s">
        <v>1898</v>
      </c>
      <c r="Z163" t="s">
        <v>1898</v>
      </c>
      <c r="AA163" t="s">
        <v>1898</v>
      </c>
      <c r="AB163" t="s">
        <v>1898</v>
      </c>
    </row>
    <row r="164" spans="1:28" x14ac:dyDescent="0.35">
      <c r="A164" t="s">
        <v>318</v>
      </c>
      <c r="B164" s="1">
        <v>44286</v>
      </c>
      <c r="C164" s="1">
        <v>44701</v>
      </c>
      <c r="D164">
        <v>1</v>
      </c>
      <c r="E164" t="s">
        <v>325</v>
      </c>
      <c r="F164" s="1">
        <v>44245</v>
      </c>
      <c r="G164">
        <v>3</v>
      </c>
      <c r="H164" s="1">
        <v>44286</v>
      </c>
      <c r="I164">
        <v>1</v>
      </c>
      <c r="J164">
        <v>0</v>
      </c>
      <c r="K164">
        <v>0</v>
      </c>
      <c r="L164">
        <v>1</v>
      </c>
      <c r="M164">
        <v>0</v>
      </c>
      <c r="N164">
        <v>0</v>
      </c>
      <c r="O164">
        <v>0</v>
      </c>
      <c r="P164">
        <v>0</v>
      </c>
      <c r="Q164" t="s">
        <v>1898</v>
      </c>
      <c r="R164" t="s">
        <v>1898</v>
      </c>
      <c r="S164" t="s">
        <v>1898</v>
      </c>
      <c r="T164" t="s">
        <v>1898</v>
      </c>
      <c r="U164" t="s">
        <v>1898</v>
      </c>
      <c r="V164" t="s">
        <v>1898</v>
      </c>
      <c r="W164">
        <v>0</v>
      </c>
      <c r="X164" t="s">
        <v>1898</v>
      </c>
      <c r="Y164" t="s">
        <v>1898</v>
      </c>
      <c r="Z164" t="s">
        <v>1898</v>
      </c>
      <c r="AA164" t="s">
        <v>1898</v>
      </c>
      <c r="AB164" t="s">
        <v>1898</v>
      </c>
    </row>
    <row r="165" spans="1:28" x14ac:dyDescent="0.35">
      <c r="A165" t="s">
        <v>318</v>
      </c>
      <c r="B165" s="1">
        <v>44566</v>
      </c>
      <c r="C165" s="1">
        <v>44654</v>
      </c>
      <c r="D165">
        <v>1</v>
      </c>
      <c r="E165" t="s">
        <v>333</v>
      </c>
      <c r="F165" s="1">
        <v>44566</v>
      </c>
      <c r="G165">
        <v>0</v>
      </c>
      <c r="H165" s="1">
        <v>44566</v>
      </c>
      <c r="I165">
        <v>0</v>
      </c>
      <c r="J165" t="s">
        <v>1898</v>
      </c>
      <c r="K165" t="s">
        <v>1898</v>
      </c>
      <c r="L165" t="s">
        <v>1898</v>
      </c>
      <c r="M165" t="s">
        <v>1898</v>
      </c>
      <c r="N165" t="s">
        <v>1898</v>
      </c>
      <c r="O165" t="s">
        <v>1898</v>
      </c>
      <c r="P165">
        <v>1</v>
      </c>
      <c r="Q165">
        <v>0</v>
      </c>
      <c r="R165">
        <v>0</v>
      </c>
      <c r="S165">
        <v>1</v>
      </c>
      <c r="T165">
        <v>0</v>
      </c>
      <c r="U165">
        <v>0</v>
      </c>
      <c r="V165">
        <v>0</v>
      </c>
      <c r="W165">
        <v>1</v>
      </c>
      <c r="X165">
        <v>0</v>
      </c>
      <c r="Y165">
        <v>0</v>
      </c>
      <c r="Z165">
        <v>1</v>
      </c>
      <c r="AA165">
        <v>0</v>
      </c>
      <c r="AB165">
        <v>0</v>
      </c>
    </row>
    <row r="166" spans="1:28" x14ac:dyDescent="0.35">
      <c r="A166" t="s">
        <v>318</v>
      </c>
      <c r="B166" s="1">
        <v>44575</v>
      </c>
      <c r="C166" s="1">
        <v>44623</v>
      </c>
      <c r="D166">
        <v>1</v>
      </c>
      <c r="E166" t="s">
        <v>335</v>
      </c>
      <c r="F166" s="1">
        <v>44575</v>
      </c>
      <c r="G166">
        <v>0</v>
      </c>
      <c r="H166" s="1">
        <v>44620</v>
      </c>
      <c r="I166">
        <v>1</v>
      </c>
      <c r="J166">
        <v>0</v>
      </c>
      <c r="K166">
        <v>0</v>
      </c>
      <c r="L166">
        <v>1</v>
      </c>
      <c r="M166">
        <v>0</v>
      </c>
      <c r="N166">
        <v>0</v>
      </c>
      <c r="O166">
        <v>0</v>
      </c>
      <c r="P166">
        <v>1</v>
      </c>
      <c r="Q166">
        <v>0</v>
      </c>
      <c r="R166">
        <v>0</v>
      </c>
      <c r="S166">
        <v>1</v>
      </c>
      <c r="T166">
        <v>0</v>
      </c>
      <c r="U166">
        <v>0</v>
      </c>
      <c r="V166">
        <v>0</v>
      </c>
      <c r="W166">
        <v>1</v>
      </c>
      <c r="X166">
        <v>0</v>
      </c>
      <c r="Y166">
        <v>0</v>
      </c>
      <c r="Z166">
        <v>1</v>
      </c>
      <c r="AA166">
        <v>0</v>
      </c>
      <c r="AB166">
        <v>0</v>
      </c>
    </row>
    <row r="167" spans="1:28" x14ac:dyDescent="0.35">
      <c r="A167" t="s">
        <v>318</v>
      </c>
      <c r="B167" s="1">
        <v>44609</v>
      </c>
      <c r="C167" s="1">
        <v>44654</v>
      </c>
      <c r="D167">
        <v>1</v>
      </c>
      <c r="E167" t="s">
        <v>338</v>
      </c>
      <c r="F167" s="1">
        <v>44609</v>
      </c>
      <c r="G167">
        <v>0</v>
      </c>
      <c r="H167" s="1">
        <v>44623</v>
      </c>
      <c r="I167">
        <v>0</v>
      </c>
      <c r="J167" t="s">
        <v>1898</v>
      </c>
      <c r="K167" t="s">
        <v>1898</v>
      </c>
      <c r="L167" t="s">
        <v>1898</v>
      </c>
      <c r="M167" t="s">
        <v>1898</v>
      </c>
      <c r="N167" t="s">
        <v>1898</v>
      </c>
      <c r="O167" t="s">
        <v>1898</v>
      </c>
      <c r="P167">
        <v>1</v>
      </c>
      <c r="Q167">
        <v>0</v>
      </c>
      <c r="R167">
        <v>0</v>
      </c>
      <c r="S167">
        <v>1</v>
      </c>
      <c r="T167">
        <v>0</v>
      </c>
      <c r="U167">
        <v>0</v>
      </c>
      <c r="V167">
        <v>0</v>
      </c>
      <c r="W167">
        <v>1</v>
      </c>
      <c r="X167">
        <v>0</v>
      </c>
      <c r="Y167">
        <v>0</v>
      </c>
      <c r="Z167">
        <v>1</v>
      </c>
      <c r="AA167">
        <v>0</v>
      </c>
      <c r="AB167">
        <v>0</v>
      </c>
    </row>
    <row r="168" spans="1:28" x14ac:dyDescent="0.35">
      <c r="A168" t="s">
        <v>318</v>
      </c>
      <c r="B168" s="1">
        <v>44624</v>
      </c>
      <c r="C168" s="1">
        <v>44648</v>
      </c>
      <c r="D168">
        <v>1</v>
      </c>
      <c r="E168" t="s">
        <v>335</v>
      </c>
      <c r="F168" s="1">
        <v>44575</v>
      </c>
      <c r="G168">
        <v>1</v>
      </c>
      <c r="H168" s="1">
        <v>44645</v>
      </c>
      <c r="I168">
        <v>1</v>
      </c>
      <c r="J168">
        <v>0</v>
      </c>
      <c r="K168">
        <v>0</v>
      </c>
      <c r="L168">
        <v>1</v>
      </c>
      <c r="M168">
        <v>0</v>
      </c>
      <c r="N168">
        <v>0</v>
      </c>
      <c r="O168">
        <v>0</v>
      </c>
      <c r="P168">
        <v>1</v>
      </c>
      <c r="Q168">
        <v>0</v>
      </c>
      <c r="R168">
        <v>0</v>
      </c>
      <c r="S168">
        <v>1</v>
      </c>
      <c r="T168">
        <v>0</v>
      </c>
      <c r="U168">
        <v>0</v>
      </c>
      <c r="V168">
        <v>0</v>
      </c>
      <c r="W168">
        <v>1</v>
      </c>
      <c r="X168">
        <v>0</v>
      </c>
      <c r="Y168">
        <v>0</v>
      </c>
      <c r="Z168">
        <v>1</v>
      </c>
      <c r="AA168">
        <v>0</v>
      </c>
      <c r="AB168">
        <v>0</v>
      </c>
    </row>
    <row r="169" spans="1:28" x14ac:dyDescent="0.35">
      <c r="A169" t="s">
        <v>318</v>
      </c>
      <c r="B169" s="1">
        <v>44649</v>
      </c>
      <c r="C169" s="1">
        <v>44683</v>
      </c>
      <c r="D169">
        <v>1</v>
      </c>
      <c r="E169" t="s">
        <v>335</v>
      </c>
      <c r="F169" s="1">
        <v>44575</v>
      </c>
      <c r="G169">
        <v>2</v>
      </c>
      <c r="H169" s="1">
        <v>44658</v>
      </c>
      <c r="I169">
        <v>1</v>
      </c>
      <c r="J169">
        <v>0</v>
      </c>
      <c r="K169">
        <v>0</v>
      </c>
      <c r="L169">
        <v>1</v>
      </c>
      <c r="M169">
        <v>0</v>
      </c>
      <c r="N169">
        <v>0</v>
      </c>
      <c r="O169">
        <v>0</v>
      </c>
      <c r="P169">
        <v>1</v>
      </c>
      <c r="Q169">
        <v>0</v>
      </c>
      <c r="R169">
        <v>0</v>
      </c>
      <c r="S169">
        <v>1</v>
      </c>
      <c r="T169">
        <v>0</v>
      </c>
      <c r="U169">
        <v>0</v>
      </c>
      <c r="V169">
        <v>0</v>
      </c>
      <c r="W169">
        <v>1</v>
      </c>
      <c r="X169">
        <v>0</v>
      </c>
      <c r="Y169">
        <v>0</v>
      </c>
      <c r="Z169">
        <v>1</v>
      </c>
      <c r="AA169">
        <v>0</v>
      </c>
      <c r="AB169">
        <v>0</v>
      </c>
    </row>
    <row r="170" spans="1:28" x14ac:dyDescent="0.35">
      <c r="A170" t="s">
        <v>318</v>
      </c>
      <c r="B170" s="1">
        <v>44655</v>
      </c>
      <c r="C170" s="1">
        <v>44701</v>
      </c>
      <c r="D170">
        <v>1</v>
      </c>
      <c r="E170" t="s">
        <v>338</v>
      </c>
      <c r="F170" s="1">
        <v>44609</v>
      </c>
      <c r="G170">
        <v>3</v>
      </c>
      <c r="H170" s="1">
        <v>44623</v>
      </c>
      <c r="I170">
        <v>0</v>
      </c>
      <c r="J170" t="s">
        <v>1898</v>
      </c>
      <c r="K170" t="s">
        <v>1898</v>
      </c>
      <c r="L170" t="s">
        <v>1898</v>
      </c>
      <c r="M170" t="s">
        <v>1898</v>
      </c>
      <c r="N170" t="s">
        <v>1898</v>
      </c>
      <c r="O170" t="s">
        <v>1898</v>
      </c>
      <c r="P170">
        <v>1</v>
      </c>
      <c r="Q170">
        <v>0</v>
      </c>
      <c r="R170">
        <v>0</v>
      </c>
      <c r="S170">
        <v>1</v>
      </c>
      <c r="T170">
        <v>0</v>
      </c>
      <c r="U170">
        <v>0</v>
      </c>
      <c r="V170">
        <v>0</v>
      </c>
      <c r="W170">
        <v>1</v>
      </c>
      <c r="X170">
        <v>0</v>
      </c>
      <c r="Y170">
        <v>0</v>
      </c>
      <c r="Z170">
        <v>1</v>
      </c>
      <c r="AA170">
        <v>0</v>
      </c>
      <c r="AB170">
        <v>0</v>
      </c>
    </row>
    <row r="171" spans="1:28" x14ac:dyDescent="0.35">
      <c r="A171" t="s">
        <v>318</v>
      </c>
      <c r="B171" s="1">
        <v>44655</v>
      </c>
      <c r="C171" s="1">
        <v>44701</v>
      </c>
      <c r="D171">
        <v>1</v>
      </c>
      <c r="E171" t="s">
        <v>333</v>
      </c>
      <c r="F171" s="1">
        <v>44566</v>
      </c>
      <c r="G171">
        <v>3</v>
      </c>
      <c r="H171" s="1">
        <v>44566</v>
      </c>
      <c r="I171">
        <v>0</v>
      </c>
      <c r="J171" t="s">
        <v>1898</v>
      </c>
      <c r="K171" t="s">
        <v>1898</v>
      </c>
      <c r="L171" t="s">
        <v>1898</v>
      </c>
      <c r="M171" t="s">
        <v>1898</v>
      </c>
      <c r="N171" t="s">
        <v>1898</v>
      </c>
      <c r="O171" t="s">
        <v>1898</v>
      </c>
      <c r="P171">
        <v>1</v>
      </c>
      <c r="Q171">
        <v>0</v>
      </c>
      <c r="R171">
        <v>0</v>
      </c>
      <c r="S171">
        <v>1</v>
      </c>
      <c r="T171">
        <v>0</v>
      </c>
      <c r="U171">
        <v>0</v>
      </c>
      <c r="V171">
        <v>0</v>
      </c>
      <c r="W171">
        <v>1</v>
      </c>
      <c r="X171">
        <v>0</v>
      </c>
      <c r="Y171">
        <v>0</v>
      </c>
      <c r="Z171">
        <v>1</v>
      </c>
      <c r="AA171">
        <v>0</v>
      </c>
      <c r="AB171">
        <v>0</v>
      </c>
    </row>
    <row r="172" spans="1:28" x14ac:dyDescent="0.35">
      <c r="A172" t="s">
        <v>318</v>
      </c>
      <c r="B172" s="1">
        <v>44655</v>
      </c>
      <c r="C172" s="1">
        <v>44701</v>
      </c>
      <c r="D172">
        <v>1</v>
      </c>
      <c r="E172" t="s">
        <v>323</v>
      </c>
      <c r="F172" s="1">
        <v>44244</v>
      </c>
      <c r="G172">
        <v>3</v>
      </c>
      <c r="H172" s="1">
        <v>44655</v>
      </c>
      <c r="I172">
        <v>1</v>
      </c>
      <c r="J172">
        <v>0</v>
      </c>
      <c r="K172">
        <v>0</v>
      </c>
      <c r="L172">
        <v>1</v>
      </c>
      <c r="M172">
        <v>0</v>
      </c>
      <c r="N172">
        <v>0</v>
      </c>
      <c r="O172">
        <v>0</v>
      </c>
      <c r="P172">
        <v>0</v>
      </c>
      <c r="Q172" t="s">
        <v>1898</v>
      </c>
      <c r="R172" t="s">
        <v>1898</v>
      </c>
      <c r="S172" t="s">
        <v>1898</v>
      </c>
      <c r="T172" t="s">
        <v>1898</v>
      </c>
      <c r="U172" t="s">
        <v>1898</v>
      </c>
      <c r="V172" t="s">
        <v>1898</v>
      </c>
      <c r="W172">
        <v>0</v>
      </c>
      <c r="X172" t="s">
        <v>1898</v>
      </c>
      <c r="Y172" t="s">
        <v>1898</v>
      </c>
      <c r="Z172" t="s">
        <v>1898</v>
      </c>
      <c r="AA172" t="s">
        <v>1898</v>
      </c>
      <c r="AB172" t="s">
        <v>1898</v>
      </c>
    </row>
    <row r="173" spans="1:28" x14ac:dyDescent="0.35">
      <c r="A173" t="s">
        <v>318</v>
      </c>
      <c r="B173" s="1">
        <v>44655</v>
      </c>
      <c r="C173" s="1">
        <v>44701</v>
      </c>
      <c r="D173">
        <v>1</v>
      </c>
      <c r="E173" t="s">
        <v>327</v>
      </c>
      <c r="F173" s="1">
        <v>44246</v>
      </c>
      <c r="G173">
        <v>3</v>
      </c>
      <c r="H173" s="1">
        <v>44571</v>
      </c>
      <c r="I173">
        <v>1</v>
      </c>
      <c r="J173">
        <v>0</v>
      </c>
      <c r="K173">
        <v>0</v>
      </c>
      <c r="L173">
        <v>1</v>
      </c>
      <c r="M173">
        <v>0</v>
      </c>
      <c r="N173">
        <v>0</v>
      </c>
      <c r="O173">
        <v>0</v>
      </c>
      <c r="P173">
        <v>1</v>
      </c>
      <c r="Q173">
        <v>0</v>
      </c>
      <c r="R173">
        <v>0</v>
      </c>
      <c r="S173">
        <v>1</v>
      </c>
      <c r="T173">
        <v>0</v>
      </c>
      <c r="U173">
        <v>0</v>
      </c>
      <c r="V173">
        <v>0</v>
      </c>
      <c r="W173">
        <v>1</v>
      </c>
      <c r="X173">
        <v>0</v>
      </c>
      <c r="Y173">
        <v>0</v>
      </c>
      <c r="Z173">
        <v>1</v>
      </c>
      <c r="AA173">
        <v>0</v>
      </c>
      <c r="AB173">
        <v>0</v>
      </c>
    </row>
    <row r="174" spans="1:28" x14ac:dyDescent="0.35">
      <c r="A174" t="s">
        <v>318</v>
      </c>
      <c r="B174" s="1">
        <v>44684</v>
      </c>
      <c r="C174" s="1">
        <v>44701</v>
      </c>
      <c r="D174">
        <v>1</v>
      </c>
      <c r="E174" t="s">
        <v>335</v>
      </c>
      <c r="F174" s="1">
        <v>44575</v>
      </c>
      <c r="G174">
        <v>5</v>
      </c>
      <c r="H174" s="1">
        <v>44684</v>
      </c>
      <c r="I174">
        <v>1</v>
      </c>
      <c r="J174">
        <v>0</v>
      </c>
      <c r="K174">
        <v>0</v>
      </c>
      <c r="L174">
        <v>1</v>
      </c>
      <c r="M174">
        <v>0</v>
      </c>
      <c r="N174">
        <v>0</v>
      </c>
      <c r="O174">
        <v>0</v>
      </c>
      <c r="P174">
        <v>1</v>
      </c>
      <c r="Q174">
        <v>0</v>
      </c>
      <c r="R174">
        <v>0</v>
      </c>
      <c r="S174">
        <v>1</v>
      </c>
      <c r="T174">
        <v>0</v>
      </c>
      <c r="U174">
        <v>0</v>
      </c>
      <c r="V174">
        <v>0</v>
      </c>
      <c r="W174">
        <v>1</v>
      </c>
      <c r="X174">
        <v>0</v>
      </c>
      <c r="Y174">
        <v>0</v>
      </c>
      <c r="Z174">
        <v>1</v>
      </c>
      <c r="AA174">
        <v>0</v>
      </c>
      <c r="AB174">
        <v>0</v>
      </c>
    </row>
    <row r="175" spans="1:28" x14ac:dyDescent="0.35">
      <c r="A175" t="s">
        <v>347</v>
      </c>
      <c r="B175" s="1">
        <v>44197</v>
      </c>
      <c r="C175" s="1">
        <v>44216</v>
      </c>
      <c r="D175">
        <v>0</v>
      </c>
      <c r="E175" t="s">
        <v>1898</v>
      </c>
      <c r="G175" t="s">
        <v>1898</v>
      </c>
      <c r="I175" t="s">
        <v>1898</v>
      </c>
      <c r="J175" t="s">
        <v>1898</v>
      </c>
      <c r="K175" t="s">
        <v>1898</v>
      </c>
      <c r="L175" t="s">
        <v>1898</v>
      </c>
      <c r="M175" t="s">
        <v>1898</v>
      </c>
      <c r="N175" t="s">
        <v>1898</v>
      </c>
      <c r="O175" t="s">
        <v>1898</v>
      </c>
      <c r="P175" t="s">
        <v>1898</v>
      </c>
      <c r="Q175" t="s">
        <v>1898</v>
      </c>
      <c r="R175" t="s">
        <v>1898</v>
      </c>
      <c r="S175" t="s">
        <v>1898</v>
      </c>
      <c r="T175" t="s">
        <v>1898</v>
      </c>
      <c r="U175" t="s">
        <v>1898</v>
      </c>
      <c r="V175" t="s">
        <v>1898</v>
      </c>
      <c r="W175" t="s">
        <v>1898</v>
      </c>
      <c r="X175" t="s">
        <v>1898</v>
      </c>
      <c r="Y175" t="s">
        <v>1898</v>
      </c>
      <c r="Z175" t="s">
        <v>1898</v>
      </c>
      <c r="AA175" t="s">
        <v>1898</v>
      </c>
      <c r="AB175" t="s">
        <v>1898</v>
      </c>
    </row>
    <row r="176" spans="1:28" x14ac:dyDescent="0.35">
      <c r="A176" t="s">
        <v>347</v>
      </c>
      <c r="B176" s="1">
        <v>44217</v>
      </c>
      <c r="C176" s="1">
        <v>44259</v>
      </c>
      <c r="D176">
        <v>1</v>
      </c>
      <c r="E176" t="s">
        <v>348</v>
      </c>
      <c r="F176" s="1">
        <v>44217</v>
      </c>
      <c r="G176">
        <v>0</v>
      </c>
      <c r="H176" s="1">
        <v>44260</v>
      </c>
      <c r="I176">
        <v>1</v>
      </c>
      <c r="J176">
        <v>0</v>
      </c>
      <c r="K176">
        <v>1</v>
      </c>
      <c r="L176">
        <v>1</v>
      </c>
      <c r="M176">
        <v>0</v>
      </c>
      <c r="N176">
        <v>0</v>
      </c>
      <c r="O176">
        <v>0</v>
      </c>
      <c r="P176">
        <v>0</v>
      </c>
      <c r="Q176" t="s">
        <v>1898</v>
      </c>
      <c r="R176" t="s">
        <v>1898</v>
      </c>
      <c r="S176" t="s">
        <v>1898</v>
      </c>
      <c r="T176" t="s">
        <v>1898</v>
      </c>
      <c r="U176" t="s">
        <v>1898</v>
      </c>
      <c r="V176" t="s">
        <v>1898</v>
      </c>
      <c r="W176">
        <v>0</v>
      </c>
      <c r="X176" t="s">
        <v>1898</v>
      </c>
      <c r="Y176" t="s">
        <v>1898</v>
      </c>
      <c r="Z176" t="s">
        <v>1898</v>
      </c>
      <c r="AA176" t="s">
        <v>1898</v>
      </c>
      <c r="AB176" t="s">
        <v>1898</v>
      </c>
    </row>
    <row r="177" spans="1:28" x14ac:dyDescent="0.35">
      <c r="A177" t="s">
        <v>347</v>
      </c>
      <c r="B177" s="1">
        <v>44223</v>
      </c>
      <c r="C177" s="1">
        <v>44685</v>
      </c>
      <c r="D177">
        <v>1</v>
      </c>
      <c r="E177" t="s">
        <v>357</v>
      </c>
      <c r="F177" s="1">
        <v>44223</v>
      </c>
      <c r="G177">
        <v>0</v>
      </c>
      <c r="H177" s="1">
        <v>44540</v>
      </c>
      <c r="I177">
        <v>1</v>
      </c>
      <c r="J177">
        <v>0</v>
      </c>
      <c r="K177">
        <v>1</v>
      </c>
      <c r="L177">
        <v>1</v>
      </c>
      <c r="M177">
        <v>0</v>
      </c>
      <c r="N177">
        <v>0</v>
      </c>
      <c r="O177">
        <v>0</v>
      </c>
      <c r="P177">
        <v>0</v>
      </c>
      <c r="Q177" t="s">
        <v>1898</v>
      </c>
      <c r="R177" t="s">
        <v>1898</v>
      </c>
      <c r="S177" t="s">
        <v>1898</v>
      </c>
      <c r="T177" t="s">
        <v>1898</v>
      </c>
      <c r="U177" t="s">
        <v>1898</v>
      </c>
      <c r="V177" t="s">
        <v>1898</v>
      </c>
      <c r="W177">
        <v>0</v>
      </c>
      <c r="X177" t="s">
        <v>1898</v>
      </c>
      <c r="Y177" t="s">
        <v>1898</v>
      </c>
      <c r="Z177" t="s">
        <v>1898</v>
      </c>
      <c r="AA177" t="s">
        <v>1898</v>
      </c>
      <c r="AB177" t="s">
        <v>1898</v>
      </c>
    </row>
    <row r="178" spans="1:28" x14ac:dyDescent="0.35">
      <c r="A178" t="s">
        <v>347</v>
      </c>
      <c r="B178" s="1">
        <v>44223</v>
      </c>
      <c r="C178" s="1">
        <v>44685</v>
      </c>
      <c r="D178">
        <v>1</v>
      </c>
      <c r="E178" t="s">
        <v>354</v>
      </c>
      <c r="F178" s="1">
        <v>44223</v>
      </c>
      <c r="G178">
        <v>0</v>
      </c>
      <c r="H178" s="1">
        <v>44540</v>
      </c>
      <c r="I178">
        <v>1</v>
      </c>
      <c r="J178">
        <v>1</v>
      </c>
      <c r="K178">
        <v>1</v>
      </c>
      <c r="L178">
        <v>0</v>
      </c>
      <c r="M178">
        <v>0</v>
      </c>
      <c r="N178">
        <v>0</v>
      </c>
      <c r="O178">
        <v>0</v>
      </c>
      <c r="P178">
        <v>0</v>
      </c>
      <c r="Q178" t="s">
        <v>1898</v>
      </c>
      <c r="R178" t="s">
        <v>1898</v>
      </c>
      <c r="S178" t="s">
        <v>1898</v>
      </c>
      <c r="T178" t="s">
        <v>1898</v>
      </c>
      <c r="U178" t="s">
        <v>1898</v>
      </c>
      <c r="V178" t="s">
        <v>1898</v>
      </c>
      <c r="W178">
        <v>0</v>
      </c>
      <c r="X178" t="s">
        <v>1898</v>
      </c>
      <c r="Y178" t="s">
        <v>1898</v>
      </c>
      <c r="Z178" t="s">
        <v>1898</v>
      </c>
      <c r="AA178" t="s">
        <v>1898</v>
      </c>
      <c r="AB178" t="s">
        <v>1898</v>
      </c>
    </row>
    <row r="179" spans="1:28" x14ac:dyDescent="0.35">
      <c r="A179" t="s">
        <v>347</v>
      </c>
      <c r="B179" s="1">
        <v>44223</v>
      </c>
      <c r="C179" s="1">
        <v>44685</v>
      </c>
      <c r="D179">
        <v>1</v>
      </c>
      <c r="E179" t="s">
        <v>351</v>
      </c>
      <c r="F179" s="1">
        <v>44588</v>
      </c>
      <c r="G179">
        <v>0</v>
      </c>
      <c r="H179" s="1">
        <v>44540</v>
      </c>
      <c r="I179">
        <v>1</v>
      </c>
      <c r="J179">
        <v>1</v>
      </c>
      <c r="K179">
        <v>1</v>
      </c>
      <c r="L179">
        <v>0</v>
      </c>
      <c r="M179">
        <v>0</v>
      </c>
      <c r="N179">
        <v>0</v>
      </c>
      <c r="O179">
        <v>0</v>
      </c>
      <c r="P179">
        <v>0</v>
      </c>
      <c r="Q179" t="s">
        <v>1898</v>
      </c>
      <c r="R179" t="s">
        <v>1898</v>
      </c>
      <c r="S179" t="s">
        <v>1898</v>
      </c>
      <c r="T179" t="s">
        <v>1898</v>
      </c>
      <c r="U179" t="s">
        <v>1898</v>
      </c>
      <c r="V179" t="s">
        <v>1898</v>
      </c>
      <c r="W179">
        <v>1</v>
      </c>
      <c r="X179">
        <v>1</v>
      </c>
      <c r="Y179">
        <v>1</v>
      </c>
      <c r="Z179">
        <v>0</v>
      </c>
      <c r="AA179">
        <v>0</v>
      </c>
      <c r="AB179">
        <v>0</v>
      </c>
    </row>
    <row r="180" spans="1:28" x14ac:dyDescent="0.35">
      <c r="A180" t="s">
        <v>347</v>
      </c>
      <c r="B180" s="1">
        <v>44223</v>
      </c>
      <c r="C180" s="1">
        <v>44685</v>
      </c>
      <c r="D180">
        <v>1</v>
      </c>
      <c r="E180" t="s">
        <v>359</v>
      </c>
      <c r="F180" s="1">
        <v>44223</v>
      </c>
      <c r="G180">
        <v>0</v>
      </c>
      <c r="H180" s="1">
        <v>44540</v>
      </c>
      <c r="I180">
        <v>1</v>
      </c>
      <c r="J180">
        <v>1</v>
      </c>
      <c r="K180">
        <v>1</v>
      </c>
      <c r="L180">
        <v>0</v>
      </c>
      <c r="M180">
        <v>1</v>
      </c>
      <c r="N180">
        <v>0</v>
      </c>
      <c r="O180">
        <v>0</v>
      </c>
      <c r="P180">
        <v>0</v>
      </c>
      <c r="Q180" t="s">
        <v>1898</v>
      </c>
      <c r="R180" t="s">
        <v>1898</v>
      </c>
      <c r="S180" t="s">
        <v>1898</v>
      </c>
      <c r="T180" t="s">
        <v>1898</v>
      </c>
      <c r="U180" t="s">
        <v>1898</v>
      </c>
      <c r="V180" t="s">
        <v>1898</v>
      </c>
      <c r="W180">
        <v>1</v>
      </c>
      <c r="X180">
        <v>1</v>
      </c>
      <c r="Y180">
        <v>1</v>
      </c>
      <c r="Z180">
        <v>0</v>
      </c>
      <c r="AA180">
        <v>1</v>
      </c>
      <c r="AB180">
        <v>0</v>
      </c>
    </row>
    <row r="181" spans="1:28" x14ac:dyDescent="0.35">
      <c r="A181" t="s">
        <v>347</v>
      </c>
      <c r="B181" s="1">
        <v>44260</v>
      </c>
      <c r="C181" s="1">
        <v>44298</v>
      </c>
      <c r="D181">
        <v>1</v>
      </c>
      <c r="E181" t="s">
        <v>348</v>
      </c>
      <c r="F181" s="1">
        <v>44217</v>
      </c>
      <c r="G181">
        <v>1</v>
      </c>
      <c r="H181" s="1">
        <v>44295</v>
      </c>
      <c r="I181">
        <v>1</v>
      </c>
      <c r="J181">
        <v>0</v>
      </c>
      <c r="K181">
        <v>1</v>
      </c>
      <c r="L181">
        <v>1</v>
      </c>
      <c r="M181">
        <v>0</v>
      </c>
      <c r="N181">
        <v>0</v>
      </c>
      <c r="O181">
        <v>0</v>
      </c>
      <c r="P181">
        <v>0</v>
      </c>
      <c r="Q181" t="s">
        <v>1898</v>
      </c>
      <c r="R181" t="s">
        <v>1898</v>
      </c>
      <c r="S181" t="s">
        <v>1898</v>
      </c>
      <c r="T181" t="s">
        <v>1898</v>
      </c>
      <c r="U181" t="s">
        <v>1898</v>
      </c>
      <c r="V181" t="s">
        <v>1898</v>
      </c>
      <c r="W181">
        <v>0</v>
      </c>
      <c r="X181" t="s">
        <v>1898</v>
      </c>
      <c r="Y181" t="s">
        <v>1898</v>
      </c>
      <c r="Z181" t="s">
        <v>1898</v>
      </c>
      <c r="AA181" t="s">
        <v>1898</v>
      </c>
      <c r="AB181" t="s">
        <v>1898</v>
      </c>
    </row>
    <row r="182" spans="1:28" x14ac:dyDescent="0.35">
      <c r="A182" t="s">
        <v>347</v>
      </c>
      <c r="B182" s="1">
        <v>44299</v>
      </c>
      <c r="C182" s="1">
        <v>44685</v>
      </c>
      <c r="D182">
        <v>1</v>
      </c>
      <c r="E182" t="s">
        <v>348</v>
      </c>
      <c r="F182" s="1">
        <v>44217</v>
      </c>
      <c r="G182">
        <v>2</v>
      </c>
      <c r="H182" s="1">
        <v>44540</v>
      </c>
      <c r="I182">
        <v>1</v>
      </c>
      <c r="J182">
        <v>0</v>
      </c>
      <c r="K182">
        <v>1</v>
      </c>
      <c r="L182">
        <v>1</v>
      </c>
      <c r="M182">
        <v>0</v>
      </c>
      <c r="N182">
        <v>0</v>
      </c>
      <c r="O182">
        <v>0</v>
      </c>
      <c r="P182">
        <v>0</v>
      </c>
      <c r="Q182" t="s">
        <v>1898</v>
      </c>
      <c r="R182" t="s">
        <v>1898</v>
      </c>
      <c r="S182" t="s">
        <v>1898</v>
      </c>
      <c r="T182" t="s">
        <v>1898</v>
      </c>
      <c r="U182" t="s">
        <v>1898</v>
      </c>
      <c r="V182" t="s">
        <v>1898</v>
      </c>
      <c r="W182">
        <v>0</v>
      </c>
      <c r="X182" t="s">
        <v>1898</v>
      </c>
      <c r="Y182" t="s">
        <v>1898</v>
      </c>
      <c r="Z182" t="s">
        <v>1898</v>
      </c>
      <c r="AA182" t="s">
        <v>1898</v>
      </c>
      <c r="AB182" t="s">
        <v>1898</v>
      </c>
    </row>
    <row r="183" spans="1:28" x14ac:dyDescent="0.35">
      <c r="A183" t="s">
        <v>347</v>
      </c>
      <c r="B183" s="1">
        <v>44580</v>
      </c>
      <c r="C183" s="1">
        <v>44685</v>
      </c>
      <c r="D183">
        <v>1</v>
      </c>
      <c r="E183" t="s">
        <v>364</v>
      </c>
      <c r="F183" s="1">
        <v>44580</v>
      </c>
      <c r="G183">
        <v>0</v>
      </c>
      <c r="H183" s="1">
        <v>44587</v>
      </c>
      <c r="I183">
        <v>1</v>
      </c>
      <c r="J183">
        <v>0</v>
      </c>
      <c r="K183">
        <v>1</v>
      </c>
      <c r="L183">
        <v>0</v>
      </c>
      <c r="M183">
        <v>1</v>
      </c>
      <c r="N183">
        <v>0</v>
      </c>
      <c r="O183">
        <v>0</v>
      </c>
      <c r="P183">
        <v>0</v>
      </c>
      <c r="Q183" t="s">
        <v>1898</v>
      </c>
      <c r="R183" t="s">
        <v>1898</v>
      </c>
      <c r="S183" t="s">
        <v>1898</v>
      </c>
      <c r="T183" t="s">
        <v>1898</v>
      </c>
      <c r="U183" t="s">
        <v>1898</v>
      </c>
      <c r="V183" t="s">
        <v>1898</v>
      </c>
      <c r="W183">
        <v>0</v>
      </c>
      <c r="X183" t="s">
        <v>1898</v>
      </c>
      <c r="Y183" t="s">
        <v>1898</v>
      </c>
      <c r="Z183" t="s">
        <v>1898</v>
      </c>
      <c r="AA183" t="s">
        <v>1898</v>
      </c>
      <c r="AB183" t="s">
        <v>1898</v>
      </c>
    </row>
    <row r="184" spans="1:28" x14ac:dyDescent="0.35">
      <c r="A184" t="s">
        <v>347</v>
      </c>
      <c r="B184" s="1">
        <v>44580</v>
      </c>
      <c r="C184" s="1">
        <v>44685</v>
      </c>
      <c r="D184">
        <v>1</v>
      </c>
      <c r="E184" t="s">
        <v>367</v>
      </c>
      <c r="F184" s="1">
        <v>44580</v>
      </c>
      <c r="G184">
        <v>0</v>
      </c>
      <c r="H184" s="1">
        <v>44587</v>
      </c>
      <c r="I184">
        <v>1</v>
      </c>
      <c r="J184">
        <v>0</v>
      </c>
      <c r="K184">
        <v>1</v>
      </c>
      <c r="L184">
        <v>1</v>
      </c>
      <c r="M184">
        <v>0</v>
      </c>
      <c r="N184">
        <v>0</v>
      </c>
      <c r="O184">
        <v>0</v>
      </c>
      <c r="P184">
        <v>0</v>
      </c>
      <c r="Q184" t="s">
        <v>1898</v>
      </c>
      <c r="R184" t="s">
        <v>1898</v>
      </c>
      <c r="S184" t="s">
        <v>1898</v>
      </c>
      <c r="T184" t="s">
        <v>1898</v>
      </c>
      <c r="U184" t="s">
        <v>1898</v>
      </c>
      <c r="V184" t="s">
        <v>1898</v>
      </c>
      <c r="W184">
        <v>1</v>
      </c>
      <c r="X184">
        <v>0</v>
      </c>
      <c r="Y184">
        <v>1</v>
      </c>
      <c r="Z184">
        <v>1</v>
      </c>
      <c r="AA184">
        <v>0</v>
      </c>
      <c r="AB184">
        <v>0</v>
      </c>
    </row>
    <row r="185" spans="1:28" x14ac:dyDescent="0.35">
      <c r="A185" t="s">
        <v>347</v>
      </c>
      <c r="B185" s="1">
        <v>44582</v>
      </c>
      <c r="C185" s="1">
        <v>44622</v>
      </c>
      <c r="D185">
        <v>1</v>
      </c>
      <c r="E185" t="s">
        <v>373</v>
      </c>
      <c r="F185" s="1">
        <v>44582</v>
      </c>
      <c r="G185">
        <v>0</v>
      </c>
      <c r="H185" s="1">
        <v>44615</v>
      </c>
      <c r="I185">
        <v>1</v>
      </c>
      <c r="J185">
        <v>0</v>
      </c>
      <c r="K185">
        <v>1</v>
      </c>
      <c r="L185">
        <v>1</v>
      </c>
      <c r="M185">
        <v>1</v>
      </c>
      <c r="N185">
        <v>0</v>
      </c>
      <c r="O185">
        <v>0</v>
      </c>
      <c r="P185">
        <v>0</v>
      </c>
      <c r="Q185" t="s">
        <v>1898</v>
      </c>
      <c r="R185" t="s">
        <v>1898</v>
      </c>
      <c r="S185" t="s">
        <v>1898</v>
      </c>
      <c r="T185" t="s">
        <v>1898</v>
      </c>
      <c r="U185" t="s">
        <v>1898</v>
      </c>
      <c r="V185" t="s">
        <v>1898</v>
      </c>
      <c r="W185">
        <v>1</v>
      </c>
      <c r="X185">
        <v>0</v>
      </c>
      <c r="Y185">
        <v>1</v>
      </c>
      <c r="Z185">
        <v>1</v>
      </c>
      <c r="AA185">
        <v>1</v>
      </c>
      <c r="AB185">
        <v>0</v>
      </c>
    </row>
    <row r="186" spans="1:28" x14ac:dyDescent="0.35">
      <c r="A186" t="s">
        <v>347</v>
      </c>
      <c r="B186" s="1">
        <v>44582</v>
      </c>
      <c r="C186" s="1">
        <v>44627</v>
      </c>
      <c r="D186">
        <v>1</v>
      </c>
      <c r="E186" t="s">
        <v>370</v>
      </c>
      <c r="F186" s="1">
        <v>44582</v>
      </c>
      <c r="G186">
        <v>0</v>
      </c>
      <c r="H186" s="1">
        <v>44623</v>
      </c>
      <c r="I186">
        <v>1</v>
      </c>
      <c r="J186">
        <v>0</v>
      </c>
      <c r="K186">
        <v>0</v>
      </c>
      <c r="L186">
        <v>1</v>
      </c>
      <c r="M186">
        <v>0</v>
      </c>
      <c r="N186">
        <v>0</v>
      </c>
      <c r="O186">
        <v>0</v>
      </c>
      <c r="P186">
        <v>0</v>
      </c>
      <c r="Q186" t="s">
        <v>1898</v>
      </c>
      <c r="R186" t="s">
        <v>1898</v>
      </c>
      <c r="S186" t="s">
        <v>1898</v>
      </c>
      <c r="T186" t="s">
        <v>1898</v>
      </c>
      <c r="U186" t="s">
        <v>1898</v>
      </c>
      <c r="V186" t="s">
        <v>1898</v>
      </c>
      <c r="W186">
        <v>1</v>
      </c>
      <c r="X186">
        <v>0</v>
      </c>
      <c r="Y186">
        <v>0</v>
      </c>
      <c r="Z186">
        <v>1</v>
      </c>
      <c r="AA186">
        <v>0</v>
      </c>
      <c r="AB186">
        <v>0</v>
      </c>
    </row>
    <row r="187" spans="1:28" x14ac:dyDescent="0.35">
      <c r="A187" t="s">
        <v>347</v>
      </c>
      <c r="B187" s="1">
        <v>44585</v>
      </c>
      <c r="C187" s="1">
        <v>44685</v>
      </c>
      <c r="D187">
        <v>1</v>
      </c>
      <c r="E187" t="s">
        <v>376</v>
      </c>
      <c r="F187" s="1">
        <v>44585</v>
      </c>
      <c r="G187">
        <v>0</v>
      </c>
      <c r="H187" s="1">
        <v>44589</v>
      </c>
      <c r="I187">
        <v>1</v>
      </c>
      <c r="J187">
        <v>1</v>
      </c>
      <c r="K187">
        <v>1</v>
      </c>
      <c r="L187">
        <v>0</v>
      </c>
      <c r="M187">
        <v>1</v>
      </c>
      <c r="N187">
        <v>0</v>
      </c>
      <c r="O187">
        <v>0</v>
      </c>
      <c r="P187">
        <v>0</v>
      </c>
      <c r="Q187" t="s">
        <v>1898</v>
      </c>
      <c r="R187" t="s">
        <v>1898</v>
      </c>
      <c r="S187" t="s">
        <v>1898</v>
      </c>
      <c r="T187" t="s">
        <v>1898</v>
      </c>
      <c r="U187" t="s">
        <v>1898</v>
      </c>
      <c r="V187" t="s">
        <v>1898</v>
      </c>
      <c r="W187">
        <v>0</v>
      </c>
      <c r="X187" t="s">
        <v>1898</v>
      </c>
      <c r="Y187" t="s">
        <v>1898</v>
      </c>
      <c r="Z187" t="s">
        <v>1898</v>
      </c>
      <c r="AA187" t="s">
        <v>1898</v>
      </c>
      <c r="AB187" t="s">
        <v>1898</v>
      </c>
    </row>
    <row r="188" spans="1:28" x14ac:dyDescent="0.35">
      <c r="A188" t="s">
        <v>347</v>
      </c>
      <c r="B188" s="1">
        <v>44587</v>
      </c>
      <c r="C188" s="1">
        <v>44627</v>
      </c>
      <c r="D188">
        <v>1</v>
      </c>
      <c r="E188" t="s">
        <v>382</v>
      </c>
      <c r="F188" s="1">
        <v>44587</v>
      </c>
      <c r="G188">
        <v>0</v>
      </c>
      <c r="H188" s="1">
        <v>44624</v>
      </c>
      <c r="I188">
        <v>1</v>
      </c>
      <c r="J188">
        <v>0</v>
      </c>
      <c r="K188">
        <v>0</v>
      </c>
      <c r="L188">
        <v>1</v>
      </c>
      <c r="M188">
        <v>1</v>
      </c>
      <c r="N188">
        <v>0</v>
      </c>
      <c r="O188">
        <v>0</v>
      </c>
      <c r="P188">
        <v>0</v>
      </c>
      <c r="Q188" t="s">
        <v>1898</v>
      </c>
      <c r="R188" t="s">
        <v>1898</v>
      </c>
      <c r="S188" t="s">
        <v>1898</v>
      </c>
      <c r="T188" t="s">
        <v>1898</v>
      </c>
      <c r="U188" t="s">
        <v>1898</v>
      </c>
      <c r="V188" t="s">
        <v>1898</v>
      </c>
      <c r="W188">
        <v>1</v>
      </c>
      <c r="X188">
        <v>0</v>
      </c>
      <c r="Y188">
        <v>0</v>
      </c>
      <c r="Z188">
        <v>1</v>
      </c>
      <c r="AA188">
        <v>1</v>
      </c>
      <c r="AB188">
        <v>0</v>
      </c>
    </row>
    <row r="189" spans="1:28" x14ac:dyDescent="0.35">
      <c r="A189" t="s">
        <v>347</v>
      </c>
      <c r="B189" s="1">
        <v>44587</v>
      </c>
      <c r="C189" s="1">
        <v>44685</v>
      </c>
      <c r="D189">
        <v>1</v>
      </c>
      <c r="E189" t="s">
        <v>385</v>
      </c>
      <c r="F189" s="1">
        <v>44587</v>
      </c>
      <c r="G189">
        <v>0</v>
      </c>
      <c r="H189" s="1">
        <v>44589</v>
      </c>
      <c r="I189">
        <v>1</v>
      </c>
      <c r="J189">
        <v>0</v>
      </c>
      <c r="K189">
        <v>1</v>
      </c>
      <c r="L189">
        <v>1</v>
      </c>
      <c r="M189">
        <v>0</v>
      </c>
      <c r="N189">
        <v>0</v>
      </c>
      <c r="O189">
        <v>0</v>
      </c>
      <c r="P189">
        <v>0</v>
      </c>
      <c r="Q189" t="s">
        <v>1898</v>
      </c>
      <c r="R189" t="s">
        <v>1898</v>
      </c>
      <c r="S189" t="s">
        <v>1898</v>
      </c>
      <c r="T189" t="s">
        <v>1898</v>
      </c>
      <c r="U189" t="s">
        <v>1898</v>
      </c>
      <c r="V189" t="s">
        <v>1898</v>
      </c>
      <c r="W189">
        <v>1</v>
      </c>
      <c r="X189">
        <v>0</v>
      </c>
      <c r="Y189">
        <v>1</v>
      </c>
      <c r="Z189">
        <v>1</v>
      </c>
      <c r="AA189">
        <v>0</v>
      </c>
      <c r="AB189">
        <v>0</v>
      </c>
    </row>
    <row r="190" spans="1:28" x14ac:dyDescent="0.35">
      <c r="A190" t="s">
        <v>347</v>
      </c>
      <c r="B190" s="1">
        <v>44587</v>
      </c>
      <c r="C190" s="1">
        <v>44685</v>
      </c>
      <c r="D190">
        <v>1</v>
      </c>
      <c r="E190" t="s">
        <v>379</v>
      </c>
      <c r="F190" s="1">
        <v>44587</v>
      </c>
      <c r="G190">
        <v>0</v>
      </c>
      <c r="H190" s="1">
        <v>44589</v>
      </c>
      <c r="I190">
        <v>1</v>
      </c>
      <c r="J190">
        <v>0</v>
      </c>
      <c r="K190">
        <v>0</v>
      </c>
      <c r="L190">
        <v>1</v>
      </c>
      <c r="M190">
        <v>1</v>
      </c>
      <c r="N190">
        <v>0</v>
      </c>
      <c r="O190">
        <v>0</v>
      </c>
      <c r="P190">
        <v>0</v>
      </c>
      <c r="Q190" t="s">
        <v>1898</v>
      </c>
      <c r="R190" t="s">
        <v>1898</v>
      </c>
      <c r="S190" t="s">
        <v>1898</v>
      </c>
      <c r="T190" t="s">
        <v>1898</v>
      </c>
      <c r="U190" t="s">
        <v>1898</v>
      </c>
      <c r="V190" t="s">
        <v>1898</v>
      </c>
      <c r="W190">
        <v>1</v>
      </c>
      <c r="X190">
        <v>0</v>
      </c>
      <c r="Y190">
        <v>0</v>
      </c>
      <c r="Z190">
        <v>1</v>
      </c>
      <c r="AA190">
        <v>1</v>
      </c>
      <c r="AB190">
        <v>0</v>
      </c>
    </row>
    <row r="191" spans="1:28" x14ac:dyDescent="0.35">
      <c r="A191" t="s">
        <v>347</v>
      </c>
      <c r="B191" s="1">
        <v>44623</v>
      </c>
      <c r="C191" s="1">
        <v>44685</v>
      </c>
      <c r="D191">
        <v>1</v>
      </c>
      <c r="E191" t="s">
        <v>373</v>
      </c>
      <c r="F191" s="1">
        <v>44582</v>
      </c>
      <c r="G191">
        <v>1</v>
      </c>
      <c r="H191" s="1">
        <v>44644</v>
      </c>
      <c r="I191">
        <v>1</v>
      </c>
      <c r="J191">
        <v>0</v>
      </c>
      <c r="K191">
        <v>1</v>
      </c>
      <c r="L191">
        <v>1</v>
      </c>
      <c r="M191">
        <v>1</v>
      </c>
      <c r="N191">
        <v>0</v>
      </c>
      <c r="O191">
        <v>0</v>
      </c>
      <c r="P191">
        <v>0</v>
      </c>
      <c r="Q191" t="s">
        <v>1898</v>
      </c>
      <c r="R191" t="s">
        <v>1898</v>
      </c>
      <c r="S191" t="s">
        <v>1898</v>
      </c>
      <c r="T191" t="s">
        <v>1898</v>
      </c>
      <c r="U191" t="s">
        <v>1898</v>
      </c>
      <c r="V191" t="s">
        <v>1898</v>
      </c>
      <c r="W191">
        <v>1</v>
      </c>
      <c r="X191">
        <v>0</v>
      </c>
      <c r="Y191">
        <v>1</v>
      </c>
      <c r="Z191">
        <v>1</v>
      </c>
      <c r="AA191">
        <v>1</v>
      </c>
      <c r="AB191">
        <v>0</v>
      </c>
    </row>
    <row r="192" spans="1:28" x14ac:dyDescent="0.35">
      <c r="A192" t="s">
        <v>347</v>
      </c>
      <c r="B192" s="1">
        <v>44628</v>
      </c>
      <c r="C192" s="1">
        <v>44662</v>
      </c>
      <c r="D192">
        <v>1</v>
      </c>
      <c r="E192" t="s">
        <v>382</v>
      </c>
      <c r="F192" s="1">
        <v>44587</v>
      </c>
      <c r="G192">
        <v>1</v>
      </c>
      <c r="H192" s="1">
        <v>44659</v>
      </c>
      <c r="I192">
        <v>1</v>
      </c>
      <c r="J192">
        <v>0</v>
      </c>
      <c r="K192">
        <v>0</v>
      </c>
      <c r="L192">
        <v>1</v>
      </c>
      <c r="M192">
        <v>1</v>
      </c>
      <c r="N192">
        <v>0</v>
      </c>
      <c r="O192">
        <v>0</v>
      </c>
      <c r="P192">
        <v>0</v>
      </c>
      <c r="Q192" t="s">
        <v>1898</v>
      </c>
      <c r="R192" t="s">
        <v>1898</v>
      </c>
      <c r="S192" t="s">
        <v>1898</v>
      </c>
      <c r="T192" t="s">
        <v>1898</v>
      </c>
      <c r="U192" t="s">
        <v>1898</v>
      </c>
      <c r="V192" t="s">
        <v>1898</v>
      </c>
      <c r="W192">
        <v>1</v>
      </c>
      <c r="X192">
        <v>0</v>
      </c>
      <c r="Y192">
        <v>0</v>
      </c>
      <c r="Z192">
        <v>1</v>
      </c>
      <c r="AA192">
        <v>1</v>
      </c>
      <c r="AB192">
        <v>0</v>
      </c>
    </row>
    <row r="193" spans="1:28" x14ac:dyDescent="0.35">
      <c r="A193" t="s">
        <v>347</v>
      </c>
      <c r="B193" s="1">
        <v>44628</v>
      </c>
      <c r="C193" s="1">
        <v>44685</v>
      </c>
      <c r="D193">
        <v>1</v>
      </c>
      <c r="E193" t="s">
        <v>370</v>
      </c>
      <c r="F193" s="1">
        <v>44582</v>
      </c>
      <c r="G193">
        <v>1</v>
      </c>
      <c r="H193" s="1">
        <v>44630</v>
      </c>
      <c r="I193">
        <v>1</v>
      </c>
      <c r="J193">
        <v>0</v>
      </c>
      <c r="K193">
        <v>0</v>
      </c>
      <c r="L193">
        <v>1</v>
      </c>
      <c r="M193">
        <v>0</v>
      </c>
      <c r="N193">
        <v>0</v>
      </c>
      <c r="O193">
        <v>0</v>
      </c>
      <c r="P193">
        <v>0</v>
      </c>
      <c r="Q193" t="s">
        <v>1898</v>
      </c>
      <c r="R193" t="s">
        <v>1898</v>
      </c>
      <c r="S193" t="s">
        <v>1898</v>
      </c>
      <c r="T193" t="s">
        <v>1898</v>
      </c>
      <c r="U193" t="s">
        <v>1898</v>
      </c>
      <c r="V193" t="s">
        <v>1898</v>
      </c>
      <c r="W193">
        <v>1</v>
      </c>
      <c r="X193">
        <v>0</v>
      </c>
      <c r="Y193">
        <v>0</v>
      </c>
      <c r="Z193">
        <v>1</v>
      </c>
      <c r="AA193">
        <v>0</v>
      </c>
      <c r="AB193">
        <v>0</v>
      </c>
    </row>
    <row r="194" spans="1:28" x14ac:dyDescent="0.35">
      <c r="A194" t="s">
        <v>347</v>
      </c>
      <c r="B194" s="1">
        <v>44663</v>
      </c>
      <c r="C194" s="1">
        <v>44701</v>
      </c>
      <c r="D194">
        <v>1</v>
      </c>
      <c r="E194" t="s">
        <v>382</v>
      </c>
      <c r="F194" s="1">
        <v>44587</v>
      </c>
      <c r="G194">
        <v>2</v>
      </c>
      <c r="H194" s="1">
        <v>44687</v>
      </c>
      <c r="I194">
        <v>1</v>
      </c>
      <c r="J194">
        <v>0</v>
      </c>
      <c r="K194">
        <v>0</v>
      </c>
      <c r="L194">
        <v>1</v>
      </c>
      <c r="M194">
        <v>1</v>
      </c>
      <c r="N194">
        <v>0</v>
      </c>
      <c r="O194">
        <v>0</v>
      </c>
      <c r="P194">
        <v>0</v>
      </c>
      <c r="Q194" t="s">
        <v>1898</v>
      </c>
      <c r="R194" t="s">
        <v>1898</v>
      </c>
      <c r="S194" t="s">
        <v>1898</v>
      </c>
      <c r="T194" t="s">
        <v>1898</v>
      </c>
      <c r="U194" t="s">
        <v>1898</v>
      </c>
      <c r="V194" t="s">
        <v>1898</v>
      </c>
      <c r="W194">
        <v>1</v>
      </c>
      <c r="X194">
        <v>0</v>
      </c>
      <c r="Y194">
        <v>0</v>
      </c>
      <c r="Z194">
        <v>1</v>
      </c>
      <c r="AA194">
        <v>1</v>
      </c>
      <c r="AB194">
        <v>0</v>
      </c>
    </row>
    <row r="195" spans="1:28" x14ac:dyDescent="0.35">
      <c r="A195" t="s">
        <v>347</v>
      </c>
      <c r="B195" s="1">
        <v>44686</v>
      </c>
      <c r="C195" s="1">
        <v>44701</v>
      </c>
      <c r="D195">
        <v>1</v>
      </c>
      <c r="E195" t="s">
        <v>348</v>
      </c>
      <c r="F195" s="1">
        <v>44217</v>
      </c>
      <c r="G195">
        <v>3</v>
      </c>
      <c r="H195" s="1">
        <v>44540</v>
      </c>
      <c r="I195">
        <v>1</v>
      </c>
      <c r="J195">
        <v>0</v>
      </c>
      <c r="K195">
        <v>1</v>
      </c>
      <c r="L195">
        <v>1</v>
      </c>
      <c r="M195">
        <v>0</v>
      </c>
      <c r="N195">
        <v>0</v>
      </c>
      <c r="O195">
        <v>0</v>
      </c>
      <c r="P195">
        <v>0</v>
      </c>
      <c r="Q195" t="s">
        <v>1898</v>
      </c>
      <c r="R195" t="s">
        <v>1898</v>
      </c>
      <c r="S195" t="s">
        <v>1898</v>
      </c>
      <c r="T195" t="s">
        <v>1898</v>
      </c>
      <c r="U195" t="s">
        <v>1898</v>
      </c>
      <c r="V195" t="s">
        <v>1898</v>
      </c>
      <c r="W195">
        <v>0</v>
      </c>
      <c r="X195" t="s">
        <v>1898</v>
      </c>
      <c r="Y195" t="s">
        <v>1898</v>
      </c>
      <c r="Z195" t="s">
        <v>1898</v>
      </c>
      <c r="AA195" t="s">
        <v>1898</v>
      </c>
      <c r="AB195" t="s">
        <v>1898</v>
      </c>
    </row>
    <row r="196" spans="1:28" x14ac:dyDescent="0.35">
      <c r="A196" t="s">
        <v>347</v>
      </c>
      <c r="B196" s="1">
        <v>44686</v>
      </c>
      <c r="C196" s="1">
        <v>44701</v>
      </c>
      <c r="D196">
        <v>1</v>
      </c>
      <c r="E196" t="s">
        <v>364</v>
      </c>
      <c r="F196" s="1">
        <v>44580</v>
      </c>
      <c r="G196">
        <v>3</v>
      </c>
      <c r="H196" s="1">
        <v>44587</v>
      </c>
      <c r="I196">
        <v>1</v>
      </c>
      <c r="J196">
        <v>0</v>
      </c>
      <c r="K196">
        <v>1</v>
      </c>
      <c r="L196">
        <v>0</v>
      </c>
      <c r="M196">
        <v>1</v>
      </c>
      <c r="N196">
        <v>0</v>
      </c>
      <c r="O196">
        <v>0</v>
      </c>
      <c r="P196">
        <v>0</v>
      </c>
      <c r="Q196" t="s">
        <v>1898</v>
      </c>
      <c r="R196" t="s">
        <v>1898</v>
      </c>
      <c r="S196" t="s">
        <v>1898</v>
      </c>
      <c r="T196" t="s">
        <v>1898</v>
      </c>
      <c r="U196" t="s">
        <v>1898</v>
      </c>
      <c r="V196" t="s">
        <v>1898</v>
      </c>
      <c r="W196">
        <v>0</v>
      </c>
      <c r="X196" t="s">
        <v>1898</v>
      </c>
      <c r="Y196" t="s">
        <v>1898</v>
      </c>
      <c r="Z196" t="s">
        <v>1898</v>
      </c>
      <c r="AA196" t="s">
        <v>1898</v>
      </c>
      <c r="AB196" t="s">
        <v>1898</v>
      </c>
    </row>
    <row r="197" spans="1:28" x14ac:dyDescent="0.35">
      <c r="A197" t="s">
        <v>347</v>
      </c>
      <c r="B197" s="1">
        <v>44686</v>
      </c>
      <c r="C197" s="1">
        <v>44701</v>
      </c>
      <c r="D197">
        <v>1</v>
      </c>
      <c r="E197" t="s">
        <v>367</v>
      </c>
      <c r="F197" s="1">
        <v>44580</v>
      </c>
      <c r="G197">
        <v>3</v>
      </c>
      <c r="H197" s="1">
        <v>44587</v>
      </c>
      <c r="I197">
        <v>1</v>
      </c>
      <c r="J197">
        <v>0</v>
      </c>
      <c r="K197">
        <v>1</v>
      </c>
      <c r="L197">
        <v>1</v>
      </c>
      <c r="M197">
        <v>0</v>
      </c>
      <c r="N197">
        <v>0</v>
      </c>
      <c r="O197">
        <v>0</v>
      </c>
      <c r="P197">
        <v>0</v>
      </c>
      <c r="Q197" t="s">
        <v>1898</v>
      </c>
      <c r="R197" t="s">
        <v>1898</v>
      </c>
      <c r="S197" t="s">
        <v>1898</v>
      </c>
      <c r="T197" t="s">
        <v>1898</v>
      </c>
      <c r="U197" t="s">
        <v>1898</v>
      </c>
      <c r="V197" t="s">
        <v>1898</v>
      </c>
      <c r="W197">
        <v>1</v>
      </c>
      <c r="X197">
        <v>0</v>
      </c>
      <c r="Y197">
        <v>1</v>
      </c>
      <c r="Z197">
        <v>1</v>
      </c>
      <c r="AA197">
        <v>0</v>
      </c>
      <c r="AB197">
        <v>0</v>
      </c>
    </row>
    <row r="198" spans="1:28" x14ac:dyDescent="0.35">
      <c r="A198" t="s">
        <v>347</v>
      </c>
      <c r="B198" s="1">
        <v>44686</v>
      </c>
      <c r="C198" s="1">
        <v>44701</v>
      </c>
      <c r="D198">
        <v>1</v>
      </c>
      <c r="E198" t="s">
        <v>373</v>
      </c>
      <c r="F198" s="1">
        <v>44582</v>
      </c>
      <c r="G198">
        <v>3</v>
      </c>
      <c r="H198" s="1">
        <v>44615</v>
      </c>
      <c r="I198">
        <v>1</v>
      </c>
      <c r="J198">
        <v>0</v>
      </c>
      <c r="K198">
        <v>1</v>
      </c>
      <c r="L198">
        <v>1</v>
      </c>
      <c r="M198">
        <v>1</v>
      </c>
      <c r="N198">
        <v>0</v>
      </c>
      <c r="O198">
        <v>0</v>
      </c>
      <c r="P198">
        <v>0</v>
      </c>
      <c r="Q198" t="s">
        <v>1898</v>
      </c>
      <c r="R198" t="s">
        <v>1898</v>
      </c>
      <c r="S198" t="s">
        <v>1898</v>
      </c>
      <c r="T198" t="s">
        <v>1898</v>
      </c>
      <c r="U198" t="s">
        <v>1898</v>
      </c>
      <c r="V198" t="s">
        <v>1898</v>
      </c>
      <c r="W198">
        <v>1</v>
      </c>
      <c r="X198">
        <v>0</v>
      </c>
      <c r="Y198">
        <v>1</v>
      </c>
      <c r="Z198">
        <v>1</v>
      </c>
      <c r="AA198">
        <v>1</v>
      </c>
      <c r="AB198">
        <v>0</v>
      </c>
    </row>
    <row r="199" spans="1:28" x14ac:dyDescent="0.35">
      <c r="A199" t="s">
        <v>347</v>
      </c>
      <c r="B199" s="1">
        <v>44686</v>
      </c>
      <c r="C199" s="1">
        <v>44701</v>
      </c>
      <c r="D199">
        <v>1</v>
      </c>
      <c r="E199" t="s">
        <v>376</v>
      </c>
      <c r="F199" s="1">
        <v>44585</v>
      </c>
      <c r="G199">
        <v>3</v>
      </c>
      <c r="H199" s="1">
        <v>44589</v>
      </c>
      <c r="I199">
        <v>1</v>
      </c>
      <c r="J199">
        <v>1</v>
      </c>
      <c r="K199">
        <v>1</v>
      </c>
      <c r="L199">
        <v>0</v>
      </c>
      <c r="M199">
        <v>1</v>
      </c>
      <c r="N199">
        <v>0</v>
      </c>
      <c r="O199">
        <v>0</v>
      </c>
      <c r="P199">
        <v>0</v>
      </c>
      <c r="Q199" t="s">
        <v>1898</v>
      </c>
      <c r="R199" t="s">
        <v>1898</v>
      </c>
      <c r="S199" t="s">
        <v>1898</v>
      </c>
      <c r="T199" t="s">
        <v>1898</v>
      </c>
      <c r="U199" t="s">
        <v>1898</v>
      </c>
      <c r="V199" t="s">
        <v>1898</v>
      </c>
      <c r="W199">
        <v>0</v>
      </c>
      <c r="X199" t="s">
        <v>1898</v>
      </c>
      <c r="Y199" t="s">
        <v>1898</v>
      </c>
      <c r="Z199" t="s">
        <v>1898</v>
      </c>
      <c r="AA199" t="s">
        <v>1898</v>
      </c>
      <c r="AB199" t="s">
        <v>1898</v>
      </c>
    </row>
    <row r="200" spans="1:28" x14ac:dyDescent="0.35">
      <c r="A200" t="s">
        <v>347</v>
      </c>
      <c r="B200" s="1">
        <v>44686</v>
      </c>
      <c r="C200" s="1">
        <v>44701</v>
      </c>
      <c r="D200">
        <v>1</v>
      </c>
      <c r="E200" t="s">
        <v>385</v>
      </c>
      <c r="F200" s="1">
        <v>44587</v>
      </c>
      <c r="G200">
        <v>3</v>
      </c>
      <c r="H200" s="1">
        <v>44589</v>
      </c>
      <c r="I200">
        <v>1</v>
      </c>
      <c r="J200">
        <v>0</v>
      </c>
      <c r="K200">
        <v>1</v>
      </c>
      <c r="L200">
        <v>1</v>
      </c>
      <c r="M200">
        <v>0</v>
      </c>
      <c r="N200">
        <v>0</v>
      </c>
      <c r="O200">
        <v>0</v>
      </c>
      <c r="P200">
        <v>0</v>
      </c>
      <c r="Q200" t="s">
        <v>1898</v>
      </c>
      <c r="R200" t="s">
        <v>1898</v>
      </c>
      <c r="S200" t="s">
        <v>1898</v>
      </c>
      <c r="T200" t="s">
        <v>1898</v>
      </c>
      <c r="U200" t="s">
        <v>1898</v>
      </c>
      <c r="V200" t="s">
        <v>1898</v>
      </c>
      <c r="W200">
        <v>1</v>
      </c>
      <c r="X200">
        <v>0</v>
      </c>
      <c r="Y200">
        <v>1</v>
      </c>
      <c r="Z200">
        <v>1</v>
      </c>
      <c r="AA200">
        <v>0</v>
      </c>
      <c r="AB200">
        <v>0</v>
      </c>
    </row>
    <row r="201" spans="1:28" x14ac:dyDescent="0.35">
      <c r="A201" t="s">
        <v>347</v>
      </c>
      <c r="B201" s="1">
        <v>44686</v>
      </c>
      <c r="C201" s="1">
        <v>44701</v>
      </c>
      <c r="D201">
        <v>1</v>
      </c>
      <c r="E201" t="s">
        <v>357</v>
      </c>
      <c r="F201" s="1">
        <v>44223</v>
      </c>
      <c r="G201">
        <v>3</v>
      </c>
      <c r="H201" s="1">
        <v>44540</v>
      </c>
      <c r="I201">
        <v>1</v>
      </c>
      <c r="J201">
        <v>0</v>
      </c>
      <c r="K201">
        <v>1</v>
      </c>
      <c r="L201">
        <v>1</v>
      </c>
      <c r="M201">
        <v>0</v>
      </c>
      <c r="N201">
        <v>0</v>
      </c>
      <c r="O201">
        <v>0</v>
      </c>
      <c r="P201">
        <v>0</v>
      </c>
      <c r="Q201" t="s">
        <v>1898</v>
      </c>
      <c r="R201" t="s">
        <v>1898</v>
      </c>
      <c r="S201" t="s">
        <v>1898</v>
      </c>
      <c r="T201" t="s">
        <v>1898</v>
      </c>
      <c r="U201" t="s">
        <v>1898</v>
      </c>
      <c r="V201" t="s">
        <v>1898</v>
      </c>
      <c r="W201">
        <v>0</v>
      </c>
      <c r="X201" t="s">
        <v>1898</v>
      </c>
      <c r="Y201" t="s">
        <v>1898</v>
      </c>
      <c r="Z201" t="s">
        <v>1898</v>
      </c>
      <c r="AA201" t="s">
        <v>1898</v>
      </c>
      <c r="AB201" t="s">
        <v>1898</v>
      </c>
    </row>
    <row r="202" spans="1:28" x14ac:dyDescent="0.35">
      <c r="A202" t="s">
        <v>347</v>
      </c>
      <c r="B202" s="1">
        <v>44686</v>
      </c>
      <c r="C202" s="1">
        <v>44701</v>
      </c>
      <c r="D202">
        <v>1</v>
      </c>
      <c r="E202" t="s">
        <v>354</v>
      </c>
      <c r="F202" s="1">
        <v>44223</v>
      </c>
      <c r="G202">
        <v>3</v>
      </c>
      <c r="H202" s="1">
        <v>44540</v>
      </c>
      <c r="I202">
        <v>1</v>
      </c>
      <c r="J202">
        <v>1</v>
      </c>
      <c r="K202">
        <v>1</v>
      </c>
      <c r="L202">
        <v>0</v>
      </c>
      <c r="M202">
        <v>0</v>
      </c>
      <c r="N202">
        <v>0</v>
      </c>
      <c r="O202">
        <v>0</v>
      </c>
      <c r="P202">
        <v>0</v>
      </c>
      <c r="Q202" t="s">
        <v>1898</v>
      </c>
      <c r="R202" t="s">
        <v>1898</v>
      </c>
      <c r="S202" t="s">
        <v>1898</v>
      </c>
      <c r="T202" t="s">
        <v>1898</v>
      </c>
      <c r="U202" t="s">
        <v>1898</v>
      </c>
      <c r="V202" t="s">
        <v>1898</v>
      </c>
      <c r="W202">
        <v>0</v>
      </c>
      <c r="X202" t="s">
        <v>1898</v>
      </c>
      <c r="Y202" t="s">
        <v>1898</v>
      </c>
      <c r="Z202" t="s">
        <v>1898</v>
      </c>
      <c r="AA202" t="s">
        <v>1898</v>
      </c>
      <c r="AB202" t="s">
        <v>1898</v>
      </c>
    </row>
    <row r="203" spans="1:28" x14ac:dyDescent="0.35">
      <c r="A203" t="s">
        <v>347</v>
      </c>
      <c r="B203" s="1">
        <v>44686</v>
      </c>
      <c r="C203" s="1">
        <v>44701</v>
      </c>
      <c r="D203">
        <v>1</v>
      </c>
      <c r="E203" t="s">
        <v>351</v>
      </c>
      <c r="F203" s="1">
        <v>44588</v>
      </c>
      <c r="G203">
        <v>3</v>
      </c>
      <c r="H203" s="1">
        <v>44540</v>
      </c>
      <c r="I203">
        <v>1</v>
      </c>
      <c r="J203">
        <v>1</v>
      </c>
      <c r="K203">
        <v>1</v>
      </c>
      <c r="L203">
        <v>0</v>
      </c>
      <c r="M203">
        <v>0</v>
      </c>
      <c r="N203">
        <v>0</v>
      </c>
      <c r="O203">
        <v>0</v>
      </c>
      <c r="P203">
        <v>0</v>
      </c>
      <c r="Q203" t="s">
        <v>1898</v>
      </c>
      <c r="R203" t="s">
        <v>1898</v>
      </c>
      <c r="S203" t="s">
        <v>1898</v>
      </c>
      <c r="T203" t="s">
        <v>1898</v>
      </c>
      <c r="U203" t="s">
        <v>1898</v>
      </c>
      <c r="V203" t="s">
        <v>1898</v>
      </c>
      <c r="W203">
        <v>1</v>
      </c>
      <c r="X203">
        <v>1</v>
      </c>
      <c r="Y203">
        <v>1</v>
      </c>
      <c r="Z203">
        <v>0</v>
      </c>
      <c r="AA203">
        <v>0</v>
      </c>
      <c r="AB203">
        <v>0</v>
      </c>
    </row>
    <row r="204" spans="1:28" x14ac:dyDescent="0.35">
      <c r="A204" t="s">
        <v>347</v>
      </c>
      <c r="B204" s="1">
        <v>44686</v>
      </c>
      <c r="C204" s="1">
        <v>44701</v>
      </c>
      <c r="D204">
        <v>1</v>
      </c>
      <c r="E204" t="s">
        <v>359</v>
      </c>
      <c r="F204" s="1">
        <v>44223</v>
      </c>
      <c r="G204">
        <v>3</v>
      </c>
      <c r="H204" s="1">
        <v>44540</v>
      </c>
      <c r="I204">
        <v>1</v>
      </c>
      <c r="J204">
        <v>1</v>
      </c>
      <c r="K204">
        <v>1</v>
      </c>
      <c r="L204">
        <v>0</v>
      </c>
      <c r="M204">
        <v>1</v>
      </c>
      <c r="N204">
        <v>0</v>
      </c>
      <c r="O204">
        <v>0</v>
      </c>
      <c r="P204">
        <v>0</v>
      </c>
      <c r="Q204" t="s">
        <v>1898</v>
      </c>
      <c r="R204" t="s">
        <v>1898</v>
      </c>
      <c r="S204" t="s">
        <v>1898</v>
      </c>
      <c r="T204" t="s">
        <v>1898</v>
      </c>
      <c r="U204" t="s">
        <v>1898</v>
      </c>
      <c r="V204" t="s">
        <v>1898</v>
      </c>
      <c r="W204">
        <v>1</v>
      </c>
      <c r="X204">
        <v>1</v>
      </c>
      <c r="Y204">
        <v>1</v>
      </c>
      <c r="Z204">
        <v>0</v>
      </c>
      <c r="AA204">
        <v>1</v>
      </c>
      <c r="AB204">
        <v>0</v>
      </c>
    </row>
    <row r="205" spans="1:28" x14ac:dyDescent="0.35">
      <c r="A205" t="s">
        <v>347</v>
      </c>
      <c r="B205" s="1">
        <v>44686</v>
      </c>
      <c r="C205" s="1">
        <v>44701</v>
      </c>
      <c r="D205">
        <v>1</v>
      </c>
      <c r="E205" t="s">
        <v>370</v>
      </c>
      <c r="F205" s="1">
        <v>44582</v>
      </c>
      <c r="G205">
        <v>3</v>
      </c>
      <c r="H205" s="1">
        <v>44630</v>
      </c>
      <c r="I205">
        <v>1</v>
      </c>
      <c r="J205">
        <v>0</v>
      </c>
      <c r="K205">
        <v>0</v>
      </c>
      <c r="L205">
        <v>1</v>
      </c>
      <c r="M205">
        <v>0</v>
      </c>
      <c r="N205">
        <v>0</v>
      </c>
      <c r="O205">
        <v>0</v>
      </c>
      <c r="P205">
        <v>0</v>
      </c>
      <c r="Q205" t="s">
        <v>1898</v>
      </c>
      <c r="R205" t="s">
        <v>1898</v>
      </c>
      <c r="S205" t="s">
        <v>1898</v>
      </c>
      <c r="T205" t="s">
        <v>1898</v>
      </c>
      <c r="U205" t="s">
        <v>1898</v>
      </c>
      <c r="V205" t="s">
        <v>1898</v>
      </c>
      <c r="W205">
        <v>1</v>
      </c>
      <c r="X205">
        <v>0</v>
      </c>
      <c r="Y205">
        <v>0</v>
      </c>
      <c r="Z205">
        <v>1</v>
      </c>
      <c r="AA205">
        <v>0</v>
      </c>
      <c r="AB205">
        <v>0</v>
      </c>
    </row>
    <row r="206" spans="1:28" x14ac:dyDescent="0.35">
      <c r="A206" t="s">
        <v>347</v>
      </c>
      <c r="B206" s="1">
        <v>44686</v>
      </c>
      <c r="C206" s="1">
        <v>44701</v>
      </c>
      <c r="D206">
        <v>1</v>
      </c>
      <c r="E206" t="s">
        <v>379</v>
      </c>
      <c r="F206" s="1">
        <v>44587</v>
      </c>
      <c r="G206">
        <v>3</v>
      </c>
      <c r="H206" s="1">
        <v>44589</v>
      </c>
      <c r="I206">
        <v>1</v>
      </c>
      <c r="J206">
        <v>0</v>
      </c>
      <c r="K206">
        <v>0</v>
      </c>
      <c r="L206">
        <v>1</v>
      </c>
      <c r="M206">
        <v>1</v>
      </c>
      <c r="N206">
        <v>0</v>
      </c>
      <c r="O206">
        <v>0</v>
      </c>
      <c r="P206">
        <v>0</v>
      </c>
      <c r="Q206" t="s">
        <v>1898</v>
      </c>
      <c r="R206" t="s">
        <v>1898</v>
      </c>
      <c r="S206" t="s">
        <v>1898</v>
      </c>
      <c r="T206" t="s">
        <v>1898</v>
      </c>
      <c r="U206" t="s">
        <v>1898</v>
      </c>
      <c r="V206" t="s">
        <v>1898</v>
      </c>
      <c r="W206">
        <v>1</v>
      </c>
      <c r="X206">
        <v>0</v>
      </c>
      <c r="Y206">
        <v>0</v>
      </c>
      <c r="Z206">
        <v>1</v>
      </c>
      <c r="AA206">
        <v>1</v>
      </c>
      <c r="AB206">
        <v>0</v>
      </c>
    </row>
    <row r="207" spans="1:28" x14ac:dyDescent="0.35">
      <c r="A207" t="s">
        <v>404</v>
      </c>
      <c r="B207" s="1">
        <v>44197</v>
      </c>
      <c r="C207" s="1">
        <v>44208</v>
      </c>
      <c r="D207">
        <v>0</v>
      </c>
      <c r="E207" t="s">
        <v>1898</v>
      </c>
      <c r="G207" t="s">
        <v>1898</v>
      </c>
      <c r="I207" t="s">
        <v>1898</v>
      </c>
      <c r="J207" t="s">
        <v>1898</v>
      </c>
      <c r="K207" t="s">
        <v>1898</v>
      </c>
      <c r="L207" t="s">
        <v>1898</v>
      </c>
      <c r="M207" t="s">
        <v>1898</v>
      </c>
      <c r="N207" t="s">
        <v>1898</v>
      </c>
      <c r="O207" t="s">
        <v>1898</v>
      </c>
      <c r="P207" t="s">
        <v>1898</v>
      </c>
      <c r="Q207" t="s">
        <v>1898</v>
      </c>
      <c r="R207" t="s">
        <v>1898</v>
      </c>
      <c r="S207" t="s">
        <v>1898</v>
      </c>
      <c r="T207" t="s">
        <v>1898</v>
      </c>
      <c r="U207" t="s">
        <v>1898</v>
      </c>
      <c r="V207" t="s">
        <v>1898</v>
      </c>
      <c r="W207" t="s">
        <v>1898</v>
      </c>
      <c r="X207" t="s">
        <v>1898</v>
      </c>
      <c r="Y207" t="s">
        <v>1898</v>
      </c>
      <c r="Z207" t="s">
        <v>1898</v>
      </c>
      <c r="AA207" t="s">
        <v>1898</v>
      </c>
      <c r="AB207" t="s">
        <v>1898</v>
      </c>
    </row>
    <row r="208" spans="1:28" x14ac:dyDescent="0.35">
      <c r="A208" t="s">
        <v>404</v>
      </c>
      <c r="B208" s="1">
        <v>44209</v>
      </c>
      <c r="C208" s="1">
        <v>44516</v>
      </c>
      <c r="D208">
        <v>1</v>
      </c>
      <c r="E208" t="s">
        <v>409</v>
      </c>
      <c r="F208" s="1">
        <v>44209</v>
      </c>
      <c r="G208">
        <v>0</v>
      </c>
      <c r="H208" s="1">
        <v>44210</v>
      </c>
      <c r="I208">
        <v>1</v>
      </c>
      <c r="J208">
        <v>0</v>
      </c>
      <c r="K208">
        <v>1</v>
      </c>
      <c r="L208">
        <v>1</v>
      </c>
      <c r="M208">
        <v>1</v>
      </c>
      <c r="N208">
        <v>0</v>
      </c>
      <c r="O208">
        <v>0</v>
      </c>
      <c r="P208">
        <v>0</v>
      </c>
      <c r="Q208" t="s">
        <v>1898</v>
      </c>
      <c r="R208" t="s">
        <v>1898</v>
      </c>
      <c r="S208" t="s">
        <v>1898</v>
      </c>
      <c r="T208" t="s">
        <v>1898</v>
      </c>
      <c r="U208" t="s">
        <v>1898</v>
      </c>
      <c r="V208" t="s">
        <v>1898</v>
      </c>
      <c r="W208">
        <v>0</v>
      </c>
      <c r="X208" t="s">
        <v>1898</v>
      </c>
      <c r="Y208" t="s">
        <v>1898</v>
      </c>
      <c r="Z208" t="s">
        <v>1898</v>
      </c>
      <c r="AA208" t="s">
        <v>1898</v>
      </c>
      <c r="AB208" t="s">
        <v>1898</v>
      </c>
    </row>
    <row r="209" spans="1:28" x14ac:dyDescent="0.35">
      <c r="A209" t="s">
        <v>404</v>
      </c>
      <c r="B209" s="1">
        <v>44209</v>
      </c>
      <c r="C209" s="1">
        <v>44516</v>
      </c>
      <c r="D209">
        <v>1</v>
      </c>
      <c r="E209" t="s">
        <v>405</v>
      </c>
      <c r="F209" s="1">
        <v>44209</v>
      </c>
      <c r="G209">
        <v>0</v>
      </c>
      <c r="H209" s="1">
        <v>44210</v>
      </c>
      <c r="I209">
        <v>1</v>
      </c>
      <c r="J209">
        <v>0</v>
      </c>
      <c r="K209">
        <v>1</v>
      </c>
      <c r="L209">
        <v>1</v>
      </c>
      <c r="M209">
        <v>1</v>
      </c>
      <c r="N209">
        <v>0</v>
      </c>
      <c r="O209">
        <v>0</v>
      </c>
      <c r="P209">
        <v>0</v>
      </c>
      <c r="Q209" t="s">
        <v>1898</v>
      </c>
      <c r="R209" t="s">
        <v>1898</v>
      </c>
      <c r="S209" t="s">
        <v>1898</v>
      </c>
      <c r="T209" t="s">
        <v>1898</v>
      </c>
      <c r="U209" t="s">
        <v>1898</v>
      </c>
      <c r="V209" t="s">
        <v>1898</v>
      </c>
      <c r="W209">
        <v>0</v>
      </c>
      <c r="X209" t="s">
        <v>1898</v>
      </c>
      <c r="Y209" t="s">
        <v>1898</v>
      </c>
      <c r="Z209" t="s">
        <v>1898</v>
      </c>
      <c r="AA209" t="s">
        <v>1898</v>
      </c>
      <c r="AB209" t="s">
        <v>1898</v>
      </c>
    </row>
    <row r="210" spans="1:28" x14ac:dyDescent="0.35">
      <c r="A210" t="s">
        <v>404</v>
      </c>
      <c r="B210" s="1">
        <v>44209</v>
      </c>
      <c r="C210" s="1">
        <v>44516</v>
      </c>
      <c r="D210">
        <v>1</v>
      </c>
      <c r="E210" t="s">
        <v>407</v>
      </c>
      <c r="F210" s="1">
        <v>44209</v>
      </c>
      <c r="G210">
        <v>0</v>
      </c>
      <c r="H210" s="1">
        <v>44223</v>
      </c>
      <c r="I210">
        <v>1</v>
      </c>
      <c r="J210">
        <v>0</v>
      </c>
      <c r="K210">
        <v>0</v>
      </c>
      <c r="L210">
        <v>1</v>
      </c>
      <c r="M210">
        <v>1</v>
      </c>
      <c r="N210">
        <v>0</v>
      </c>
      <c r="O210">
        <v>0</v>
      </c>
      <c r="P210">
        <v>0</v>
      </c>
      <c r="Q210" t="s">
        <v>1898</v>
      </c>
      <c r="R210" t="s">
        <v>1898</v>
      </c>
      <c r="S210" t="s">
        <v>1898</v>
      </c>
      <c r="T210" t="s">
        <v>1898</v>
      </c>
      <c r="U210" t="s">
        <v>1898</v>
      </c>
      <c r="V210" t="s">
        <v>1898</v>
      </c>
      <c r="W210">
        <v>0</v>
      </c>
      <c r="X210" t="s">
        <v>1898</v>
      </c>
      <c r="Y210" t="s">
        <v>1898</v>
      </c>
      <c r="Z210" t="s">
        <v>1898</v>
      </c>
      <c r="AA210" t="s">
        <v>1898</v>
      </c>
      <c r="AB210" t="s">
        <v>1898</v>
      </c>
    </row>
    <row r="211" spans="1:28" x14ac:dyDescent="0.35">
      <c r="A211" t="s">
        <v>404</v>
      </c>
      <c r="B211" s="1">
        <v>44221</v>
      </c>
      <c r="C211" s="1">
        <v>44516</v>
      </c>
      <c r="D211">
        <v>1</v>
      </c>
      <c r="E211" t="s">
        <v>412</v>
      </c>
      <c r="F211" s="1">
        <v>44221</v>
      </c>
      <c r="G211">
        <v>0</v>
      </c>
      <c r="H211" s="1">
        <v>44222</v>
      </c>
      <c r="I211">
        <v>0</v>
      </c>
      <c r="J211" t="s">
        <v>1898</v>
      </c>
      <c r="K211" t="s">
        <v>1898</v>
      </c>
      <c r="L211" t="s">
        <v>1898</v>
      </c>
      <c r="M211" t="s">
        <v>1898</v>
      </c>
      <c r="N211" t="s">
        <v>1898</v>
      </c>
      <c r="O211" t="s">
        <v>1898</v>
      </c>
      <c r="P211">
        <v>1</v>
      </c>
      <c r="Q211">
        <v>1</v>
      </c>
      <c r="R211">
        <v>1</v>
      </c>
      <c r="S211">
        <v>0</v>
      </c>
      <c r="T211">
        <v>0</v>
      </c>
      <c r="U211">
        <v>0</v>
      </c>
      <c r="V211">
        <v>0</v>
      </c>
      <c r="W211">
        <v>0</v>
      </c>
      <c r="X211" t="s">
        <v>1898</v>
      </c>
      <c r="Y211" t="s">
        <v>1898</v>
      </c>
      <c r="Z211" t="s">
        <v>1898</v>
      </c>
      <c r="AA211" t="s">
        <v>1898</v>
      </c>
      <c r="AB211" t="s">
        <v>1898</v>
      </c>
    </row>
    <row r="212" spans="1:28" x14ac:dyDescent="0.35">
      <c r="A212" t="s">
        <v>404</v>
      </c>
      <c r="B212" s="1">
        <v>44230</v>
      </c>
      <c r="C212" s="1">
        <v>44516</v>
      </c>
      <c r="D212">
        <v>1</v>
      </c>
      <c r="E212" t="s">
        <v>414</v>
      </c>
      <c r="F212" s="1">
        <v>44209</v>
      </c>
      <c r="G212">
        <v>0</v>
      </c>
      <c r="H212" s="1">
        <v>44231</v>
      </c>
      <c r="I212">
        <v>1</v>
      </c>
      <c r="J212">
        <v>0</v>
      </c>
      <c r="K212">
        <v>1</v>
      </c>
      <c r="L212">
        <v>1</v>
      </c>
      <c r="M212">
        <v>1</v>
      </c>
      <c r="N212">
        <v>0</v>
      </c>
      <c r="O212">
        <v>0</v>
      </c>
      <c r="P212">
        <v>0</v>
      </c>
      <c r="Q212" t="s">
        <v>1898</v>
      </c>
      <c r="R212" t="s">
        <v>1898</v>
      </c>
      <c r="S212" t="s">
        <v>1898</v>
      </c>
      <c r="T212" t="s">
        <v>1898</v>
      </c>
      <c r="U212" t="s">
        <v>1898</v>
      </c>
      <c r="V212" t="s">
        <v>1898</v>
      </c>
      <c r="W212">
        <v>0</v>
      </c>
      <c r="X212" t="s">
        <v>1898</v>
      </c>
      <c r="Y212" t="s">
        <v>1898</v>
      </c>
      <c r="Z212" t="s">
        <v>1898</v>
      </c>
      <c r="AA212" t="s">
        <v>1898</v>
      </c>
      <c r="AB212" t="s">
        <v>1898</v>
      </c>
    </row>
    <row r="213" spans="1:28" x14ac:dyDescent="0.35">
      <c r="A213" t="s">
        <v>404</v>
      </c>
      <c r="B213" s="1">
        <v>44239</v>
      </c>
      <c r="C213" s="1">
        <v>44242</v>
      </c>
      <c r="D213">
        <v>1</v>
      </c>
      <c r="E213" t="s">
        <v>416</v>
      </c>
      <c r="F213" s="1">
        <v>44239</v>
      </c>
      <c r="G213">
        <v>0</v>
      </c>
      <c r="H213" s="1">
        <v>44242</v>
      </c>
      <c r="I213">
        <v>1</v>
      </c>
      <c r="J213">
        <v>0</v>
      </c>
      <c r="K213">
        <v>1</v>
      </c>
      <c r="L213">
        <v>1</v>
      </c>
      <c r="M213">
        <v>1</v>
      </c>
      <c r="N213">
        <v>0</v>
      </c>
      <c r="O213">
        <v>0</v>
      </c>
      <c r="P213">
        <v>0</v>
      </c>
      <c r="Q213" t="s">
        <v>1898</v>
      </c>
      <c r="R213" t="s">
        <v>1898</v>
      </c>
      <c r="S213" t="s">
        <v>1898</v>
      </c>
      <c r="T213" t="s">
        <v>1898</v>
      </c>
      <c r="U213" t="s">
        <v>1898</v>
      </c>
      <c r="V213" t="s">
        <v>1898</v>
      </c>
      <c r="W213">
        <v>0</v>
      </c>
      <c r="X213" t="s">
        <v>1898</v>
      </c>
      <c r="Y213" t="s">
        <v>1898</v>
      </c>
      <c r="Z213" t="s">
        <v>1898</v>
      </c>
      <c r="AA213" t="s">
        <v>1898</v>
      </c>
      <c r="AB213" t="s">
        <v>1898</v>
      </c>
    </row>
    <row r="214" spans="1:28" x14ac:dyDescent="0.35">
      <c r="A214" t="s">
        <v>404</v>
      </c>
      <c r="B214" s="1">
        <v>44243</v>
      </c>
      <c r="C214" s="1">
        <v>44294</v>
      </c>
      <c r="D214">
        <v>1</v>
      </c>
      <c r="E214" t="s">
        <v>416</v>
      </c>
      <c r="F214" s="1">
        <v>44239</v>
      </c>
      <c r="G214">
        <v>1</v>
      </c>
      <c r="H214" s="1">
        <v>44294</v>
      </c>
      <c r="I214">
        <v>1</v>
      </c>
      <c r="J214">
        <v>0</v>
      </c>
      <c r="K214">
        <v>1</v>
      </c>
      <c r="L214">
        <v>1</v>
      </c>
      <c r="M214">
        <v>1</v>
      </c>
      <c r="N214">
        <v>0</v>
      </c>
      <c r="O214">
        <v>0</v>
      </c>
      <c r="P214">
        <v>0</v>
      </c>
      <c r="Q214" t="s">
        <v>1898</v>
      </c>
      <c r="R214" t="s">
        <v>1898</v>
      </c>
      <c r="S214" t="s">
        <v>1898</v>
      </c>
      <c r="T214" t="s">
        <v>1898</v>
      </c>
      <c r="U214" t="s">
        <v>1898</v>
      </c>
      <c r="V214" t="s">
        <v>1898</v>
      </c>
      <c r="W214">
        <v>0</v>
      </c>
      <c r="X214" t="s">
        <v>1898</v>
      </c>
      <c r="Y214" t="s">
        <v>1898</v>
      </c>
      <c r="Z214" t="s">
        <v>1898</v>
      </c>
      <c r="AA214" t="s">
        <v>1898</v>
      </c>
      <c r="AB214" t="s">
        <v>1898</v>
      </c>
    </row>
    <row r="215" spans="1:28" x14ac:dyDescent="0.35">
      <c r="A215" t="s">
        <v>404</v>
      </c>
      <c r="B215" s="1">
        <v>44252</v>
      </c>
      <c r="C215" s="1">
        <v>44258</v>
      </c>
      <c r="D215">
        <v>1</v>
      </c>
      <c r="E215" t="s">
        <v>419</v>
      </c>
      <c r="F215" s="1">
        <v>44252</v>
      </c>
      <c r="G215">
        <v>0</v>
      </c>
      <c r="H215" s="1">
        <v>44258</v>
      </c>
      <c r="I215">
        <v>0</v>
      </c>
      <c r="J215" t="s">
        <v>1898</v>
      </c>
      <c r="K215" t="s">
        <v>1898</v>
      </c>
      <c r="L215" t="s">
        <v>1898</v>
      </c>
      <c r="M215" t="s">
        <v>1898</v>
      </c>
      <c r="N215" t="s">
        <v>1898</v>
      </c>
      <c r="O215" t="s">
        <v>1898</v>
      </c>
      <c r="P215">
        <v>1</v>
      </c>
      <c r="Q215">
        <v>1</v>
      </c>
      <c r="R215">
        <v>1</v>
      </c>
      <c r="S215">
        <v>1</v>
      </c>
      <c r="T215">
        <v>0</v>
      </c>
      <c r="U215">
        <v>0</v>
      </c>
      <c r="V215">
        <v>0</v>
      </c>
      <c r="W215">
        <v>0</v>
      </c>
      <c r="X215" t="s">
        <v>1898</v>
      </c>
      <c r="Y215" t="s">
        <v>1898</v>
      </c>
      <c r="Z215" t="s">
        <v>1898</v>
      </c>
      <c r="AA215" t="s">
        <v>1898</v>
      </c>
      <c r="AB215" t="s">
        <v>1898</v>
      </c>
    </row>
    <row r="216" spans="1:28" x14ac:dyDescent="0.35">
      <c r="A216" t="s">
        <v>404</v>
      </c>
      <c r="B216" s="1">
        <v>44259</v>
      </c>
      <c r="C216" s="1">
        <v>44297</v>
      </c>
      <c r="D216">
        <v>1</v>
      </c>
      <c r="E216" t="s">
        <v>419</v>
      </c>
      <c r="F216" s="1">
        <v>44252</v>
      </c>
      <c r="G216">
        <v>1</v>
      </c>
      <c r="H216" s="1">
        <v>44295</v>
      </c>
      <c r="I216">
        <v>0</v>
      </c>
      <c r="J216" t="s">
        <v>1898</v>
      </c>
      <c r="K216" t="s">
        <v>1898</v>
      </c>
      <c r="L216" t="s">
        <v>1898</v>
      </c>
      <c r="M216" t="s">
        <v>1898</v>
      </c>
      <c r="N216" t="s">
        <v>1898</v>
      </c>
      <c r="O216" t="s">
        <v>1898</v>
      </c>
      <c r="P216">
        <v>1</v>
      </c>
      <c r="Q216">
        <v>1</v>
      </c>
      <c r="R216">
        <v>1</v>
      </c>
      <c r="S216">
        <v>1</v>
      </c>
      <c r="T216">
        <v>0</v>
      </c>
      <c r="U216">
        <v>0</v>
      </c>
      <c r="V216">
        <v>0</v>
      </c>
      <c r="W216">
        <v>0</v>
      </c>
      <c r="X216" t="s">
        <v>1898</v>
      </c>
      <c r="Y216" t="s">
        <v>1898</v>
      </c>
      <c r="Z216" t="s">
        <v>1898</v>
      </c>
      <c r="AA216" t="s">
        <v>1898</v>
      </c>
      <c r="AB216" t="s">
        <v>1898</v>
      </c>
    </row>
    <row r="217" spans="1:28" x14ac:dyDescent="0.35">
      <c r="A217" t="s">
        <v>404</v>
      </c>
      <c r="B217" s="1">
        <v>44295</v>
      </c>
      <c r="C217" s="1">
        <v>44305</v>
      </c>
      <c r="D217">
        <v>1</v>
      </c>
      <c r="E217" t="s">
        <v>416</v>
      </c>
      <c r="F217" s="1">
        <v>44239</v>
      </c>
      <c r="G217">
        <v>2</v>
      </c>
      <c r="H217" s="1">
        <v>44305</v>
      </c>
      <c r="I217">
        <v>1</v>
      </c>
      <c r="J217">
        <v>0</v>
      </c>
      <c r="K217">
        <v>1</v>
      </c>
      <c r="L217">
        <v>1</v>
      </c>
      <c r="M217">
        <v>1</v>
      </c>
      <c r="N217">
        <v>0</v>
      </c>
      <c r="O217">
        <v>0</v>
      </c>
      <c r="P217">
        <v>0</v>
      </c>
      <c r="Q217" t="s">
        <v>1898</v>
      </c>
      <c r="R217" t="s">
        <v>1898</v>
      </c>
      <c r="S217" t="s">
        <v>1898</v>
      </c>
      <c r="T217" t="s">
        <v>1898</v>
      </c>
      <c r="U217" t="s">
        <v>1898</v>
      </c>
      <c r="V217" t="s">
        <v>1898</v>
      </c>
      <c r="W217">
        <v>0</v>
      </c>
      <c r="X217" t="s">
        <v>1898</v>
      </c>
      <c r="Y217" t="s">
        <v>1898</v>
      </c>
      <c r="Z217" t="s">
        <v>1898</v>
      </c>
      <c r="AA217" t="s">
        <v>1898</v>
      </c>
      <c r="AB217" t="s">
        <v>1898</v>
      </c>
    </row>
    <row r="218" spans="1:28" x14ac:dyDescent="0.35">
      <c r="A218" t="s">
        <v>404</v>
      </c>
      <c r="B218" s="1">
        <v>44298</v>
      </c>
      <c r="C218" s="1">
        <v>44306</v>
      </c>
      <c r="D218">
        <v>1</v>
      </c>
      <c r="E218" t="s">
        <v>419</v>
      </c>
      <c r="F218" s="1">
        <v>44252</v>
      </c>
      <c r="G218">
        <v>2</v>
      </c>
      <c r="H218" s="1">
        <v>44300</v>
      </c>
      <c r="I218">
        <v>0</v>
      </c>
      <c r="J218" t="s">
        <v>1898</v>
      </c>
      <c r="K218" t="s">
        <v>1898</v>
      </c>
      <c r="L218" t="s">
        <v>1898</v>
      </c>
      <c r="M218" t="s">
        <v>1898</v>
      </c>
      <c r="N218" t="s">
        <v>1898</v>
      </c>
      <c r="O218" t="s">
        <v>1898</v>
      </c>
      <c r="P218">
        <v>1</v>
      </c>
      <c r="Q218">
        <v>1</v>
      </c>
      <c r="R218">
        <v>1</v>
      </c>
      <c r="S218">
        <v>1</v>
      </c>
      <c r="T218">
        <v>0</v>
      </c>
      <c r="U218">
        <v>0</v>
      </c>
      <c r="V218">
        <v>0</v>
      </c>
      <c r="W218">
        <v>0</v>
      </c>
      <c r="X218" t="s">
        <v>1898</v>
      </c>
      <c r="Y218" t="s">
        <v>1898</v>
      </c>
      <c r="Z218" t="s">
        <v>1898</v>
      </c>
      <c r="AA218" t="s">
        <v>1898</v>
      </c>
      <c r="AB218" t="s">
        <v>1898</v>
      </c>
    </row>
    <row r="219" spans="1:28" x14ac:dyDescent="0.35">
      <c r="A219" t="s">
        <v>404</v>
      </c>
      <c r="B219" s="1">
        <v>44306</v>
      </c>
      <c r="C219" s="1">
        <v>44516</v>
      </c>
      <c r="D219">
        <v>1</v>
      </c>
      <c r="E219" t="s">
        <v>416</v>
      </c>
      <c r="F219" s="1">
        <v>44239</v>
      </c>
      <c r="G219">
        <v>4</v>
      </c>
      <c r="H219" s="1">
        <v>44320</v>
      </c>
      <c r="I219">
        <v>1</v>
      </c>
      <c r="J219">
        <v>0</v>
      </c>
      <c r="K219">
        <v>1</v>
      </c>
      <c r="L219">
        <v>1</v>
      </c>
      <c r="M219">
        <v>1</v>
      </c>
      <c r="N219">
        <v>0</v>
      </c>
      <c r="O219">
        <v>0</v>
      </c>
      <c r="P219">
        <v>0</v>
      </c>
      <c r="Q219" t="s">
        <v>1898</v>
      </c>
      <c r="R219" t="s">
        <v>1898</v>
      </c>
      <c r="S219" t="s">
        <v>1898</v>
      </c>
      <c r="T219" t="s">
        <v>1898</v>
      </c>
      <c r="U219" t="s">
        <v>1898</v>
      </c>
      <c r="V219" t="s">
        <v>1898</v>
      </c>
      <c r="W219">
        <v>0</v>
      </c>
      <c r="X219" t="s">
        <v>1898</v>
      </c>
      <c r="Y219" t="s">
        <v>1898</v>
      </c>
      <c r="Z219" t="s">
        <v>1898</v>
      </c>
      <c r="AA219" t="s">
        <v>1898</v>
      </c>
      <c r="AB219" t="s">
        <v>1898</v>
      </c>
    </row>
    <row r="220" spans="1:28" x14ac:dyDescent="0.35">
      <c r="A220" t="s">
        <v>404</v>
      </c>
      <c r="B220" s="1">
        <v>44307</v>
      </c>
      <c r="C220" s="1">
        <v>44701</v>
      </c>
      <c r="D220">
        <v>1</v>
      </c>
      <c r="E220" t="s">
        <v>419</v>
      </c>
      <c r="F220" s="1">
        <v>44252</v>
      </c>
      <c r="G220">
        <v>5</v>
      </c>
      <c r="H220" s="1">
        <v>44307</v>
      </c>
      <c r="I220">
        <v>0</v>
      </c>
      <c r="J220" t="s">
        <v>1898</v>
      </c>
      <c r="K220" t="s">
        <v>1898</v>
      </c>
      <c r="L220" t="s">
        <v>1898</v>
      </c>
      <c r="M220" t="s">
        <v>1898</v>
      </c>
      <c r="N220" t="s">
        <v>1898</v>
      </c>
      <c r="O220" t="s">
        <v>1898</v>
      </c>
      <c r="P220">
        <v>1</v>
      </c>
      <c r="Q220">
        <v>1</v>
      </c>
      <c r="R220">
        <v>1</v>
      </c>
      <c r="S220">
        <v>1</v>
      </c>
      <c r="T220">
        <v>0</v>
      </c>
      <c r="U220">
        <v>0</v>
      </c>
      <c r="V220">
        <v>0</v>
      </c>
      <c r="W220">
        <v>0</v>
      </c>
      <c r="X220" t="s">
        <v>1898</v>
      </c>
      <c r="Y220" t="s">
        <v>1898</v>
      </c>
      <c r="Z220" t="s">
        <v>1898</v>
      </c>
      <c r="AA220" t="s">
        <v>1898</v>
      </c>
      <c r="AB220" t="s">
        <v>1898</v>
      </c>
    </row>
    <row r="221" spans="1:28" x14ac:dyDescent="0.35">
      <c r="A221" t="s">
        <v>404</v>
      </c>
      <c r="B221" s="1">
        <v>44319</v>
      </c>
      <c r="C221" s="1">
        <v>44319</v>
      </c>
      <c r="D221">
        <v>1</v>
      </c>
      <c r="E221" t="s">
        <v>433</v>
      </c>
      <c r="F221" s="1">
        <v>44319</v>
      </c>
      <c r="G221">
        <v>0</v>
      </c>
      <c r="H221" s="1">
        <v>44319</v>
      </c>
      <c r="I221">
        <v>1</v>
      </c>
      <c r="J221">
        <v>0</v>
      </c>
      <c r="K221">
        <v>0</v>
      </c>
      <c r="L221">
        <v>1</v>
      </c>
      <c r="M221">
        <v>0</v>
      </c>
      <c r="N221">
        <v>0</v>
      </c>
      <c r="O221">
        <v>0</v>
      </c>
      <c r="P221">
        <v>1</v>
      </c>
      <c r="Q221">
        <v>0</v>
      </c>
      <c r="R221">
        <v>0</v>
      </c>
      <c r="S221">
        <v>1</v>
      </c>
      <c r="T221">
        <v>0</v>
      </c>
      <c r="U221">
        <v>0</v>
      </c>
      <c r="V221">
        <v>0</v>
      </c>
      <c r="W221">
        <v>1</v>
      </c>
      <c r="X221">
        <v>0</v>
      </c>
      <c r="Y221">
        <v>0</v>
      </c>
      <c r="Z221">
        <v>1</v>
      </c>
      <c r="AA221">
        <v>0</v>
      </c>
      <c r="AB221">
        <v>0</v>
      </c>
    </row>
    <row r="222" spans="1:28" x14ac:dyDescent="0.35">
      <c r="A222" t="s">
        <v>404</v>
      </c>
      <c r="B222" s="1">
        <v>44319</v>
      </c>
      <c r="C222" s="1">
        <v>44319</v>
      </c>
      <c r="D222">
        <v>1</v>
      </c>
      <c r="E222" t="s">
        <v>430</v>
      </c>
      <c r="F222" s="1">
        <v>44319</v>
      </c>
      <c r="G222">
        <v>0</v>
      </c>
      <c r="H222" s="1">
        <v>44319</v>
      </c>
      <c r="I222">
        <v>1</v>
      </c>
      <c r="J222">
        <v>0</v>
      </c>
      <c r="K222">
        <v>0</v>
      </c>
      <c r="L222">
        <v>1</v>
      </c>
      <c r="M222">
        <v>0</v>
      </c>
      <c r="N222">
        <v>0</v>
      </c>
      <c r="O222">
        <v>0</v>
      </c>
      <c r="P222">
        <v>0</v>
      </c>
      <c r="Q222" t="s">
        <v>1898</v>
      </c>
      <c r="R222" t="s">
        <v>1898</v>
      </c>
      <c r="S222" t="s">
        <v>1898</v>
      </c>
      <c r="T222" t="s">
        <v>1898</v>
      </c>
      <c r="U222" t="s">
        <v>1898</v>
      </c>
      <c r="V222" t="s">
        <v>1898</v>
      </c>
      <c r="W222">
        <v>0</v>
      </c>
      <c r="X222" t="s">
        <v>1898</v>
      </c>
      <c r="Y222" t="s">
        <v>1898</v>
      </c>
      <c r="Z222" t="s">
        <v>1898</v>
      </c>
      <c r="AA222" t="s">
        <v>1898</v>
      </c>
      <c r="AB222" t="s">
        <v>1898</v>
      </c>
    </row>
    <row r="223" spans="1:28" x14ac:dyDescent="0.35">
      <c r="A223" t="s">
        <v>404</v>
      </c>
      <c r="B223" s="1">
        <v>44319</v>
      </c>
      <c r="C223" s="1">
        <v>44319</v>
      </c>
      <c r="D223">
        <v>1</v>
      </c>
      <c r="E223" t="s">
        <v>427</v>
      </c>
      <c r="F223" s="1">
        <v>44319</v>
      </c>
      <c r="G223">
        <v>0</v>
      </c>
      <c r="H223" s="1">
        <v>44319</v>
      </c>
      <c r="I223">
        <v>1</v>
      </c>
      <c r="J223">
        <v>0</v>
      </c>
      <c r="K223">
        <v>0</v>
      </c>
      <c r="L223">
        <v>1</v>
      </c>
      <c r="M223">
        <v>0</v>
      </c>
      <c r="N223">
        <v>0</v>
      </c>
      <c r="O223">
        <v>0</v>
      </c>
      <c r="P223">
        <v>0</v>
      </c>
      <c r="Q223" t="s">
        <v>1898</v>
      </c>
      <c r="R223" t="s">
        <v>1898</v>
      </c>
      <c r="S223" t="s">
        <v>1898</v>
      </c>
      <c r="T223" t="s">
        <v>1898</v>
      </c>
      <c r="U223" t="s">
        <v>1898</v>
      </c>
      <c r="V223" t="s">
        <v>1898</v>
      </c>
      <c r="W223">
        <v>0</v>
      </c>
      <c r="X223" t="s">
        <v>1898</v>
      </c>
      <c r="Y223" t="s">
        <v>1898</v>
      </c>
      <c r="Z223" t="s">
        <v>1898</v>
      </c>
      <c r="AA223" t="s">
        <v>1898</v>
      </c>
      <c r="AB223" t="s">
        <v>1898</v>
      </c>
    </row>
    <row r="224" spans="1:28" x14ac:dyDescent="0.35">
      <c r="A224" t="s">
        <v>404</v>
      </c>
      <c r="B224" s="1">
        <v>44320</v>
      </c>
      <c r="C224" s="1">
        <v>44320</v>
      </c>
      <c r="D224">
        <v>1</v>
      </c>
      <c r="E224" t="s">
        <v>433</v>
      </c>
      <c r="F224" s="1">
        <v>44319</v>
      </c>
      <c r="G224">
        <v>1</v>
      </c>
      <c r="H224" s="1">
        <v>44320</v>
      </c>
      <c r="I224">
        <v>1</v>
      </c>
      <c r="J224">
        <v>0</v>
      </c>
      <c r="K224">
        <v>0</v>
      </c>
      <c r="L224">
        <v>1</v>
      </c>
      <c r="M224">
        <v>0</v>
      </c>
      <c r="N224">
        <v>0</v>
      </c>
      <c r="O224">
        <v>0</v>
      </c>
      <c r="P224">
        <v>1</v>
      </c>
      <c r="Q224">
        <v>0</v>
      </c>
      <c r="R224">
        <v>0</v>
      </c>
      <c r="S224">
        <v>1</v>
      </c>
      <c r="T224">
        <v>0</v>
      </c>
      <c r="U224">
        <v>0</v>
      </c>
      <c r="V224">
        <v>0</v>
      </c>
      <c r="W224">
        <v>1</v>
      </c>
      <c r="X224">
        <v>0</v>
      </c>
      <c r="Y224">
        <v>0</v>
      </c>
      <c r="Z224">
        <v>1</v>
      </c>
      <c r="AA224">
        <v>0</v>
      </c>
      <c r="AB224">
        <v>0</v>
      </c>
    </row>
    <row r="225" spans="1:28" x14ac:dyDescent="0.35">
      <c r="A225" t="s">
        <v>404</v>
      </c>
      <c r="B225" s="1">
        <v>44320</v>
      </c>
      <c r="C225" s="1">
        <v>44320</v>
      </c>
      <c r="D225">
        <v>1</v>
      </c>
      <c r="E225" t="s">
        <v>430</v>
      </c>
      <c r="F225" s="1">
        <v>44319</v>
      </c>
      <c r="G225">
        <v>1</v>
      </c>
      <c r="H225" s="1">
        <v>44320</v>
      </c>
      <c r="I225">
        <v>1</v>
      </c>
      <c r="J225">
        <v>0</v>
      </c>
      <c r="K225">
        <v>0</v>
      </c>
      <c r="L225">
        <v>1</v>
      </c>
      <c r="M225">
        <v>0</v>
      </c>
      <c r="N225">
        <v>0</v>
      </c>
      <c r="O225">
        <v>0</v>
      </c>
      <c r="P225">
        <v>0</v>
      </c>
      <c r="Q225" t="s">
        <v>1898</v>
      </c>
      <c r="R225" t="s">
        <v>1898</v>
      </c>
      <c r="S225" t="s">
        <v>1898</v>
      </c>
      <c r="T225" t="s">
        <v>1898</v>
      </c>
      <c r="U225" t="s">
        <v>1898</v>
      </c>
      <c r="V225" t="s">
        <v>1898</v>
      </c>
      <c r="W225">
        <v>0</v>
      </c>
      <c r="X225" t="s">
        <v>1898</v>
      </c>
      <c r="Y225" t="s">
        <v>1898</v>
      </c>
      <c r="Z225" t="s">
        <v>1898</v>
      </c>
      <c r="AA225" t="s">
        <v>1898</v>
      </c>
      <c r="AB225" t="s">
        <v>1898</v>
      </c>
    </row>
    <row r="226" spans="1:28" x14ac:dyDescent="0.35">
      <c r="A226" t="s">
        <v>404</v>
      </c>
      <c r="B226" s="1">
        <v>44320</v>
      </c>
      <c r="C226" s="1">
        <v>44320</v>
      </c>
      <c r="D226">
        <v>1</v>
      </c>
      <c r="E226" t="s">
        <v>427</v>
      </c>
      <c r="F226" s="1">
        <v>44319</v>
      </c>
      <c r="G226">
        <v>1</v>
      </c>
      <c r="H226" s="1">
        <v>44320</v>
      </c>
      <c r="I226">
        <v>1</v>
      </c>
      <c r="J226">
        <v>0</v>
      </c>
      <c r="K226">
        <v>0</v>
      </c>
      <c r="L226">
        <v>1</v>
      </c>
      <c r="M226">
        <v>0</v>
      </c>
      <c r="N226">
        <v>0</v>
      </c>
      <c r="O226">
        <v>0</v>
      </c>
      <c r="P226">
        <v>0</v>
      </c>
      <c r="Q226" t="s">
        <v>1898</v>
      </c>
      <c r="R226" t="s">
        <v>1898</v>
      </c>
      <c r="S226" t="s">
        <v>1898</v>
      </c>
      <c r="T226" t="s">
        <v>1898</v>
      </c>
      <c r="U226" t="s">
        <v>1898</v>
      </c>
      <c r="V226" t="s">
        <v>1898</v>
      </c>
      <c r="W226">
        <v>0</v>
      </c>
      <c r="X226" t="s">
        <v>1898</v>
      </c>
      <c r="Y226" t="s">
        <v>1898</v>
      </c>
      <c r="Z226" t="s">
        <v>1898</v>
      </c>
      <c r="AA226" t="s">
        <v>1898</v>
      </c>
      <c r="AB226" t="s">
        <v>1898</v>
      </c>
    </row>
    <row r="227" spans="1:28" x14ac:dyDescent="0.35">
      <c r="A227" t="s">
        <v>404</v>
      </c>
      <c r="B227" s="1">
        <v>44321</v>
      </c>
      <c r="C227" s="1">
        <v>44325</v>
      </c>
      <c r="D227">
        <v>1</v>
      </c>
      <c r="E227" t="s">
        <v>445</v>
      </c>
      <c r="F227" s="1">
        <v>44321</v>
      </c>
      <c r="G227">
        <v>2</v>
      </c>
      <c r="H227" s="1">
        <v>44321</v>
      </c>
      <c r="I227">
        <v>1</v>
      </c>
      <c r="J227">
        <v>1</v>
      </c>
      <c r="K227">
        <v>1</v>
      </c>
      <c r="L227">
        <v>1</v>
      </c>
      <c r="M227">
        <v>0</v>
      </c>
      <c r="N227">
        <v>0</v>
      </c>
      <c r="O227">
        <v>0</v>
      </c>
      <c r="P227">
        <v>1</v>
      </c>
      <c r="Q227">
        <v>0</v>
      </c>
      <c r="R227">
        <v>0</v>
      </c>
      <c r="S227">
        <v>1</v>
      </c>
      <c r="T227">
        <v>0</v>
      </c>
      <c r="U227">
        <v>0</v>
      </c>
      <c r="V227">
        <v>0</v>
      </c>
      <c r="W227">
        <v>1</v>
      </c>
      <c r="X227">
        <v>0</v>
      </c>
      <c r="Y227">
        <v>0</v>
      </c>
      <c r="Z227">
        <v>1</v>
      </c>
      <c r="AA227">
        <v>0</v>
      </c>
      <c r="AB227">
        <v>0</v>
      </c>
    </row>
    <row r="228" spans="1:28" x14ac:dyDescent="0.35">
      <c r="A228" t="s">
        <v>404</v>
      </c>
      <c r="B228" s="1">
        <v>44321</v>
      </c>
      <c r="C228" s="1">
        <v>44701</v>
      </c>
      <c r="D228">
        <v>1</v>
      </c>
      <c r="E228" t="s">
        <v>433</v>
      </c>
      <c r="F228" s="1">
        <v>44319</v>
      </c>
      <c r="G228">
        <v>5</v>
      </c>
      <c r="H228" s="1">
        <v>44321</v>
      </c>
      <c r="I228">
        <v>1</v>
      </c>
      <c r="J228">
        <v>0</v>
      </c>
      <c r="K228">
        <v>0</v>
      </c>
      <c r="L228">
        <v>1</v>
      </c>
      <c r="M228">
        <v>0</v>
      </c>
      <c r="N228">
        <v>0</v>
      </c>
      <c r="O228">
        <v>0</v>
      </c>
      <c r="P228">
        <v>1</v>
      </c>
      <c r="Q228">
        <v>0</v>
      </c>
      <c r="R228">
        <v>0</v>
      </c>
      <c r="S228">
        <v>1</v>
      </c>
      <c r="T228">
        <v>0</v>
      </c>
      <c r="U228">
        <v>0</v>
      </c>
      <c r="V228">
        <v>0</v>
      </c>
      <c r="W228">
        <v>1</v>
      </c>
      <c r="X228">
        <v>0</v>
      </c>
      <c r="Y228">
        <v>0</v>
      </c>
      <c r="Z228">
        <v>1</v>
      </c>
      <c r="AA228">
        <v>0</v>
      </c>
      <c r="AB228">
        <v>0</v>
      </c>
    </row>
    <row r="229" spans="1:28" x14ac:dyDescent="0.35">
      <c r="A229" t="s">
        <v>404</v>
      </c>
      <c r="B229" s="1">
        <v>44321</v>
      </c>
      <c r="C229" s="1">
        <v>44701</v>
      </c>
      <c r="D229">
        <v>1</v>
      </c>
      <c r="E229" t="s">
        <v>430</v>
      </c>
      <c r="F229" s="1">
        <v>44319</v>
      </c>
      <c r="G229">
        <v>5</v>
      </c>
      <c r="H229" s="1">
        <v>44321</v>
      </c>
      <c r="I229">
        <v>1</v>
      </c>
      <c r="J229">
        <v>0</v>
      </c>
      <c r="K229">
        <v>0</v>
      </c>
      <c r="L229">
        <v>1</v>
      </c>
      <c r="M229">
        <v>0</v>
      </c>
      <c r="N229">
        <v>0</v>
      </c>
      <c r="O229">
        <v>0</v>
      </c>
      <c r="P229">
        <v>0</v>
      </c>
      <c r="Q229" t="s">
        <v>1898</v>
      </c>
      <c r="R229" t="s">
        <v>1898</v>
      </c>
      <c r="S229" t="s">
        <v>1898</v>
      </c>
      <c r="T229" t="s">
        <v>1898</v>
      </c>
      <c r="U229" t="s">
        <v>1898</v>
      </c>
      <c r="V229" t="s">
        <v>1898</v>
      </c>
      <c r="W229">
        <v>0</v>
      </c>
      <c r="X229" t="s">
        <v>1898</v>
      </c>
      <c r="Y229" t="s">
        <v>1898</v>
      </c>
      <c r="Z229" t="s">
        <v>1898</v>
      </c>
      <c r="AA229" t="s">
        <v>1898</v>
      </c>
      <c r="AB229" t="s">
        <v>1898</v>
      </c>
    </row>
    <row r="230" spans="1:28" x14ac:dyDescent="0.35">
      <c r="A230" t="s">
        <v>404</v>
      </c>
      <c r="B230" s="1">
        <v>44321</v>
      </c>
      <c r="C230" s="1">
        <v>44701</v>
      </c>
      <c r="D230">
        <v>1</v>
      </c>
      <c r="E230" t="s">
        <v>427</v>
      </c>
      <c r="F230" s="1">
        <v>44319</v>
      </c>
      <c r="G230">
        <v>5</v>
      </c>
      <c r="H230" s="1">
        <v>44321</v>
      </c>
      <c r="I230">
        <v>1</v>
      </c>
      <c r="J230">
        <v>0</v>
      </c>
      <c r="K230">
        <v>0</v>
      </c>
      <c r="L230">
        <v>1</v>
      </c>
      <c r="M230">
        <v>0</v>
      </c>
      <c r="N230">
        <v>0</v>
      </c>
      <c r="O230">
        <v>0</v>
      </c>
      <c r="P230">
        <v>0</v>
      </c>
      <c r="Q230" t="s">
        <v>1898</v>
      </c>
      <c r="R230" t="s">
        <v>1898</v>
      </c>
      <c r="S230" t="s">
        <v>1898</v>
      </c>
      <c r="T230" t="s">
        <v>1898</v>
      </c>
      <c r="U230" t="s">
        <v>1898</v>
      </c>
      <c r="V230" t="s">
        <v>1898</v>
      </c>
      <c r="W230">
        <v>0</v>
      </c>
      <c r="X230" t="s">
        <v>1898</v>
      </c>
      <c r="Y230" t="s">
        <v>1898</v>
      </c>
      <c r="Z230" t="s">
        <v>1898</v>
      </c>
      <c r="AA230" t="s">
        <v>1898</v>
      </c>
      <c r="AB230" t="s">
        <v>1898</v>
      </c>
    </row>
    <row r="231" spans="1:28" x14ac:dyDescent="0.35">
      <c r="A231" t="s">
        <v>404</v>
      </c>
      <c r="B231" s="1">
        <v>44326</v>
      </c>
      <c r="C231" s="1">
        <v>44701</v>
      </c>
      <c r="D231">
        <v>1</v>
      </c>
      <c r="E231" t="s">
        <v>445</v>
      </c>
      <c r="F231" s="1">
        <v>44321</v>
      </c>
      <c r="G231">
        <v>5</v>
      </c>
      <c r="H231" s="1">
        <v>44326</v>
      </c>
      <c r="I231">
        <v>1</v>
      </c>
      <c r="J231">
        <v>1</v>
      </c>
      <c r="K231">
        <v>1</v>
      </c>
      <c r="L231">
        <v>1</v>
      </c>
      <c r="M231">
        <v>0</v>
      </c>
      <c r="N231">
        <v>0</v>
      </c>
      <c r="O231">
        <v>0</v>
      </c>
      <c r="P231">
        <v>1</v>
      </c>
      <c r="Q231">
        <v>0</v>
      </c>
      <c r="R231">
        <v>0</v>
      </c>
      <c r="S231">
        <v>1</v>
      </c>
      <c r="T231">
        <v>0</v>
      </c>
      <c r="U231">
        <v>0</v>
      </c>
      <c r="V231">
        <v>0</v>
      </c>
      <c r="W231">
        <v>1</v>
      </c>
      <c r="X231">
        <v>0</v>
      </c>
      <c r="Y231">
        <v>0</v>
      </c>
      <c r="Z231">
        <v>1</v>
      </c>
      <c r="AA231">
        <v>0</v>
      </c>
      <c r="AB231">
        <v>0</v>
      </c>
    </row>
    <row r="232" spans="1:28" x14ac:dyDescent="0.35">
      <c r="A232" t="s">
        <v>404</v>
      </c>
      <c r="B232" s="1">
        <v>44517</v>
      </c>
      <c r="C232" s="1">
        <v>44701</v>
      </c>
      <c r="D232">
        <v>1</v>
      </c>
      <c r="E232" t="s">
        <v>409</v>
      </c>
      <c r="F232" s="1">
        <v>44209</v>
      </c>
      <c r="G232">
        <v>3</v>
      </c>
      <c r="H232" s="1">
        <v>44210</v>
      </c>
      <c r="I232">
        <v>1</v>
      </c>
      <c r="J232">
        <v>0</v>
      </c>
      <c r="K232">
        <v>1</v>
      </c>
      <c r="L232">
        <v>1</v>
      </c>
      <c r="M232">
        <v>1</v>
      </c>
      <c r="N232">
        <v>0</v>
      </c>
      <c r="O232">
        <v>0</v>
      </c>
      <c r="P232">
        <v>0</v>
      </c>
      <c r="Q232" t="s">
        <v>1898</v>
      </c>
      <c r="R232" t="s">
        <v>1898</v>
      </c>
      <c r="S232" t="s">
        <v>1898</v>
      </c>
      <c r="T232" t="s">
        <v>1898</v>
      </c>
      <c r="U232" t="s">
        <v>1898</v>
      </c>
      <c r="V232" t="s">
        <v>1898</v>
      </c>
      <c r="W232">
        <v>0</v>
      </c>
      <c r="X232" t="s">
        <v>1898</v>
      </c>
      <c r="Y232" t="s">
        <v>1898</v>
      </c>
      <c r="Z232" t="s">
        <v>1898</v>
      </c>
      <c r="AA232" t="s">
        <v>1898</v>
      </c>
      <c r="AB232" t="s">
        <v>1898</v>
      </c>
    </row>
    <row r="233" spans="1:28" x14ac:dyDescent="0.35">
      <c r="A233" t="s">
        <v>404</v>
      </c>
      <c r="B233" s="1">
        <v>44517</v>
      </c>
      <c r="C233" s="1">
        <v>44701</v>
      </c>
      <c r="D233">
        <v>1</v>
      </c>
      <c r="E233" t="s">
        <v>416</v>
      </c>
      <c r="F233" s="1">
        <v>44239</v>
      </c>
      <c r="G233">
        <v>3</v>
      </c>
      <c r="H233" s="1">
        <v>44320</v>
      </c>
      <c r="I233">
        <v>1</v>
      </c>
      <c r="J233">
        <v>0</v>
      </c>
      <c r="K233">
        <v>1</v>
      </c>
      <c r="L233">
        <v>1</v>
      </c>
      <c r="M233">
        <v>1</v>
      </c>
      <c r="N233">
        <v>0</v>
      </c>
      <c r="O233">
        <v>0</v>
      </c>
      <c r="P233">
        <v>0</v>
      </c>
      <c r="Q233" t="s">
        <v>1898</v>
      </c>
      <c r="R233" t="s">
        <v>1898</v>
      </c>
      <c r="S233" t="s">
        <v>1898</v>
      </c>
      <c r="T233" t="s">
        <v>1898</v>
      </c>
      <c r="U233" t="s">
        <v>1898</v>
      </c>
      <c r="V233" t="s">
        <v>1898</v>
      </c>
      <c r="W233">
        <v>0</v>
      </c>
      <c r="X233" t="s">
        <v>1898</v>
      </c>
      <c r="Y233" t="s">
        <v>1898</v>
      </c>
      <c r="Z233" t="s">
        <v>1898</v>
      </c>
      <c r="AA233" t="s">
        <v>1898</v>
      </c>
      <c r="AB233" t="s">
        <v>1898</v>
      </c>
    </row>
    <row r="234" spans="1:28" x14ac:dyDescent="0.35">
      <c r="A234" t="s">
        <v>404</v>
      </c>
      <c r="B234" s="1">
        <v>44517</v>
      </c>
      <c r="C234" s="1">
        <v>44701</v>
      </c>
      <c r="D234">
        <v>1</v>
      </c>
      <c r="E234" t="s">
        <v>412</v>
      </c>
      <c r="F234" s="1">
        <v>44221</v>
      </c>
      <c r="G234">
        <v>3</v>
      </c>
      <c r="H234" s="1">
        <v>44222</v>
      </c>
      <c r="I234">
        <v>0</v>
      </c>
      <c r="J234" t="s">
        <v>1898</v>
      </c>
      <c r="K234" t="s">
        <v>1898</v>
      </c>
      <c r="L234" t="s">
        <v>1898</v>
      </c>
      <c r="M234" t="s">
        <v>1898</v>
      </c>
      <c r="N234" t="s">
        <v>1898</v>
      </c>
      <c r="O234" t="s">
        <v>1898</v>
      </c>
      <c r="P234">
        <v>1</v>
      </c>
      <c r="Q234">
        <v>1</v>
      </c>
      <c r="R234">
        <v>1</v>
      </c>
      <c r="S234">
        <v>0</v>
      </c>
      <c r="T234">
        <v>0</v>
      </c>
      <c r="U234">
        <v>0</v>
      </c>
      <c r="V234">
        <v>0</v>
      </c>
      <c r="W234">
        <v>0</v>
      </c>
      <c r="X234" t="s">
        <v>1898</v>
      </c>
      <c r="Y234" t="s">
        <v>1898</v>
      </c>
      <c r="Z234" t="s">
        <v>1898</v>
      </c>
      <c r="AA234" t="s">
        <v>1898</v>
      </c>
      <c r="AB234" t="s">
        <v>1898</v>
      </c>
    </row>
    <row r="235" spans="1:28" x14ac:dyDescent="0.35">
      <c r="A235" t="s">
        <v>404</v>
      </c>
      <c r="B235" s="1">
        <v>44517</v>
      </c>
      <c r="C235" s="1">
        <v>44701</v>
      </c>
      <c r="D235">
        <v>1</v>
      </c>
      <c r="E235" t="s">
        <v>405</v>
      </c>
      <c r="F235" s="1">
        <v>44209</v>
      </c>
      <c r="G235">
        <v>3</v>
      </c>
      <c r="H235" s="1">
        <v>44210</v>
      </c>
      <c r="I235">
        <v>1</v>
      </c>
      <c r="J235">
        <v>0</v>
      </c>
      <c r="K235">
        <v>1</v>
      </c>
      <c r="L235">
        <v>1</v>
      </c>
      <c r="M235">
        <v>1</v>
      </c>
      <c r="N235">
        <v>0</v>
      </c>
      <c r="O235">
        <v>0</v>
      </c>
      <c r="P235">
        <v>0</v>
      </c>
      <c r="Q235" t="s">
        <v>1898</v>
      </c>
      <c r="R235" t="s">
        <v>1898</v>
      </c>
      <c r="S235" t="s">
        <v>1898</v>
      </c>
      <c r="T235" t="s">
        <v>1898</v>
      </c>
      <c r="U235" t="s">
        <v>1898</v>
      </c>
      <c r="V235" t="s">
        <v>1898</v>
      </c>
      <c r="W235">
        <v>0</v>
      </c>
      <c r="X235" t="s">
        <v>1898</v>
      </c>
      <c r="Y235" t="s">
        <v>1898</v>
      </c>
      <c r="Z235" t="s">
        <v>1898</v>
      </c>
      <c r="AA235" t="s">
        <v>1898</v>
      </c>
      <c r="AB235" t="s">
        <v>1898</v>
      </c>
    </row>
    <row r="236" spans="1:28" x14ac:dyDescent="0.35">
      <c r="A236" t="s">
        <v>404</v>
      </c>
      <c r="B236" s="1">
        <v>44517</v>
      </c>
      <c r="C236" s="1">
        <v>44701</v>
      </c>
      <c r="D236">
        <v>1</v>
      </c>
      <c r="E236" t="s">
        <v>414</v>
      </c>
      <c r="F236" s="1">
        <v>44209</v>
      </c>
      <c r="G236">
        <v>3</v>
      </c>
      <c r="H236" s="1">
        <v>44231</v>
      </c>
      <c r="I236">
        <v>1</v>
      </c>
      <c r="J236">
        <v>0</v>
      </c>
      <c r="K236">
        <v>1</v>
      </c>
      <c r="L236">
        <v>1</v>
      </c>
      <c r="M236">
        <v>1</v>
      </c>
      <c r="N236">
        <v>0</v>
      </c>
      <c r="O236">
        <v>0</v>
      </c>
      <c r="P236">
        <v>0</v>
      </c>
      <c r="Q236" t="s">
        <v>1898</v>
      </c>
      <c r="R236" t="s">
        <v>1898</v>
      </c>
      <c r="S236" t="s">
        <v>1898</v>
      </c>
      <c r="T236" t="s">
        <v>1898</v>
      </c>
      <c r="U236" t="s">
        <v>1898</v>
      </c>
      <c r="V236" t="s">
        <v>1898</v>
      </c>
      <c r="W236">
        <v>0</v>
      </c>
      <c r="X236" t="s">
        <v>1898</v>
      </c>
      <c r="Y236" t="s">
        <v>1898</v>
      </c>
      <c r="Z236" t="s">
        <v>1898</v>
      </c>
      <c r="AA236" t="s">
        <v>1898</v>
      </c>
      <c r="AB236" t="s">
        <v>1898</v>
      </c>
    </row>
    <row r="237" spans="1:28" x14ac:dyDescent="0.35">
      <c r="A237" t="s">
        <v>404</v>
      </c>
      <c r="B237" s="1">
        <v>44517</v>
      </c>
      <c r="C237" s="1">
        <v>44701</v>
      </c>
      <c r="D237">
        <v>1</v>
      </c>
      <c r="E237" t="s">
        <v>407</v>
      </c>
      <c r="F237" s="1">
        <v>44209</v>
      </c>
      <c r="G237">
        <v>3</v>
      </c>
      <c r="H237" s="1">
        <v>44223</v>
      </c>
      <c r="I237">
        <v>1</v>
      </c>
      <c r="J237">
        <v>0</v>
      </c>
      <c r="K237">
        <v>0</v>
      </c>
      <c r="L237">
        <v>1</v>
      </c>
      <c r="M237">
        <v>1</v>
      </c>
      <c r="N237">
        <v>0</v>
      </c>
      <c r="O237">
        <v>0</v>
      </c>
      <c r="P237">
        <v>0</v>
      </c>
      <c r="Q237" t="s">
        <v>1898</v>
      </c>
      <c r="R237" t="s">
        <v>1898</v>
      </c>
      <c r="S237" t="s">
        <v>1898</v>
      </c>
      <c r="T237" t="s">
        <v>1898</v>
      </c>
      <c r="U237" t="s">
        <v>1898</v>
      </c>
      <c r="V237" t="s">
        <v>1898</v>
      </c>
      <c r="W237">
        <v>0</v>
      </c>
      <c r="X237" t="s">
        <v>1898</v>
      </c>
      <c r="Y237" t="s">
        <v>1898</v>
      </c>
      <c r="Z237" t="s">
        <v>1898</v>
      </c>
      <c r="AA237" t="s">
        <v>1898</v>
      </c>
      <c r="AB237" t="s">
        <v>1898</v>
      </c>
    </row>
    <row r="238" spans="1:28" x14ac:dyDescent="0.35">
      <c r="A238" t="s">
        <v>404</v>
      </c>
      <c r="B238" s="1">
        <v>44594</v>
      </c>
      <c r="C238" s="1">
        <v>44601</v>
      </c>
      <c r="D238">
        <v>1</v>
      </c>
      <c r="E238" t="s">
        <v>1905</v>
      </c>
      <c r="F238" s="1">
        <v>44594</v>
      </c>
      <c r="G238">
        <v>0</v>
      </c>
      <c r="H238" s="1">
        <v>44600</v>
      </c>
      <c r="I238">
        <v>1</v>
      </c>
      <c r="J238">
        <v>0</v>
      </c>
      <c r="K238">
        <v>0</v>
      </c>
      <c r="L238">
        <v>1</v>
      </c>
      <c r="M238">
        <v>0</v>
      </c>
      <c r="N238">
        <v>0</v>
      </c>
      <c r="O238">
        <v>0</v>
      </c>
      <c r="P238">
        <v>1</v>
      </c>
      <c r="Q238">
        <v>0</v>
      </c>
      <c r="R238">
        <v>0</v>
      </c>
      <c r="S238">
        <v>1</v>
      </c>
      <c r="T238">
        <v>0</v>
      </c>
      <c r="U238">
        <v>0</v>
      </c>
      <c r="V238">
        <v>0</v>
      </c>
      <c r="W238">
        <v>1</v>
      </c>
      <c r="X238">
        <v>0</v>
      </c>
      <c r="Y238">
        <v>0</v>
      </c>
      <c r="Z238">
        <v>1</v>
      </c>
      <c r="AA238">
        <v>0</v>
      </c>
      <c r="AB238">
        <v>0</v>
      </c>
    </row>
    <row r="239" spans="1:28" x14ac:dyDescent="0.35">
      <c r="A239" t="s">
        <v>404</v>
      </c>
      <c r="B239" s="1">
        <v>44602</v>
      </c>
      <c r="C239" s="1">
        <v>44614</v>
      </c>
      <c r="D239">
        <v>1</v>
      </c>
      <c r="E239" t="s">
        <v>1905</v>
      </c>
      <c r="F239" s="1">
        <v>44594</v>
      </c>
      <c r="G239">
        <v>1</v>
      </c>
      <c r="H239" s="1">
        <v>44614</v>
      </c>
      <c r="I239">
        <v>1</v>
      </c>
      <c r="J239">
        <v>0</v>
      </c>
      <c r="K239">
        <v>0</v>
      </c>
      <c r="L239">
        <v>1</v>
      </c>
      <c r="M239">
        <v>0</v>
      </c>
      <c r="N239">
        <v>0</v>
      </c>
      <c r="O239">
        <v>0</v>
      </c>
      <c r="P239">
        <v>1</v>
      </c>
      <c r="Q239">
        <v>0</v>
      </c>
      <c r="R239">
        <v>0</v>
      </c>
      <c r="S239">
        <v>1</v>
      </c>
      <c r="T239">
        <v>0</v>
      </c>
      <c r="U239">
        <v>0</v>
      </c>
      <c r="V239">
        <v>0</v>
      </c>
      <c r="W239">
        <v>1</v>
      </c>
      <c r="X239">
        <v>0</v>
      </c>
      <c r="Y239">
        <v>0</v>
      </c>
      <c r="Z239">
        <v>1</v>
      </c>
      <c r="AA239">
        <v>0</v>
      </c>
      <c r="AB239">
        <v>0</v>
      </c>
    </row>
    <row r="240" spans="1:28" x14ac:dyDescent="0.35">
      <c r="A240" t="s">
        <v>404</v>
      </c>
      <c r="B240" s="1">
        <v>44607</v>
      </c>
      <c r="C240" s="1">
        <v>44612</v>
      </c>
      <c r="D240">
        <v>1</v>
      </c>
      <c r="E240" t="s">
        <v>1906</v>
      </c>
      <c r="F240" s="1">
        <v>44607</v>
      </c>
      <c r="G240">
        <v>0</v>
      </c>
      <c r="H240" s="1">
        <v>44610</v>
      </c>
      <c r="I240">
        <v>1</v>
      </c>
      <c r="J240">
        <v>0</v>
      </c>
      <c r="K240">
        <v>0</v>
      </c>
      <c r="L240">
        <v>1</v>
      </c>
      <c r="M240">
        <v>0</v>
      </c>
      <c r="N240">
        <v>0</v>
      </c>
      <c r="O240">
        <v>0</v>
      </c>
      <c r="P240">
        <v>1</v>
      </c>
      <c r="Q240">
        <v>0</v>
      </c>
      <c r="R240">
        <v>0</v>
      </c>
      <c r="S240">
        <v>1</v>
      </c>
      <c r="T240">
        <v>0</v>
      </c>
      <c r="U240">
        <v>0</v>
      </c>
      <c r="V240">
        <v>0</v>
      </c>
      <c r="W240">
        <v>1</v>
      </c>
      <c r="X240">
        <v>0</v>
      </c>
      <c r="Y240">
        <v>0</v>
      </c>
      <c r="Z240">
        <v>1</v>
      </c>
      <c r="AA240">
        <v>0</v>
      </c>
      <c r="AB240">
        <v>0</v>
      </c>
    </row>
    <row r="241" spans="1:28" x14ac:dyDescent="0.35">
      <c r="A241" t="s">
        <v>404</v>
      </c>
      <c r="B241" s="1">
        <v>44613</v>
      </c>
      <c r="C241" s="1">
        <v>44650</v>
      </c>
      <c r="D241">
        <v>1</v>
      </c>
      <c r="E241" t="s">
        <v>1906</v>
      </c>
      <c r="F241" s="1">
        <v>44607</v>
      </c>
      <c r="G241">
        <v>1</v>
      </c>
      <c r="H241" s="1">
        <v>44614</v>
      </c>
      <c r="I241">
        <v>1</v>
      </c>
      <c r="J241">
        <v>0</v>
      </c>
      <c r="K241">
        <v>0</v>
      </c>
      <c r="L241">
        <v>1</v>
      </c>
      <c r="M241">
        <v>0</v>
      </c>
      <c r="N241">
        <v>0</v>
      </c>
      <c r="O241">
        <v>0</v>
      </c>
      <c r="P241">
        <v>1</v>
      </c>
      <c r="Q241">
        <v>0</v>
      </c>
      <c r="R241">
        <v>0</v>
      </c>
      <c r="S241">
        <v>1</v>
      </c>
      <c r="T241">
        <v>0</v>
      </c>
      <c r="U241">
        <v>0</v>
      </c>
      <c r="V241">
        <v>0</v>
      </c>
      <c r="W241">
        <v>1</v>
      </c>
      <c r="X241">
        <v>0</v>
      </c>
      <c r="Y241">
        <v>0</v>
      </c>
      <c r="Z241">
        <v>1</v>
      </c>
      <c r="AA241">
        <v>0</v>
      </c>
      <c r="AB241">
        <v>0</v>
      </c>
    </row>
    <row r="242" spans="1:28" x14ac:dyDescent="0.35">
      <c r="A242" t="s">
        <v>404</v>
      </c>
      <c r="B242" s="1">
        <v>44615</v>
      </c>
      <c r="C242" s="1">
        <v>44619</v>
      </c>
      <c r="D242">
        <v>1</v>
      </c>
      <c r="E242" t="s">
        <v>1905</v>
      </c>
      <c r="F242" s="1">
        <v>44594</v>
      </c>
      <c r="G242">
        <v>2</v>
      </c>
      <c r="H242" s="1">
        <v>44617</v>
      </c>
      <c r="I242">
        <v>1</v>
      </c>
      <c r="J242">
        <v>0</v>
      </c>
      <c r="K242">
        <v>0</v>
      </c>
      <c r="L242">
        <v>1</v>
      </c>
      <c r="M242">
        <v>0</v>
      </c>
      <c r="N242">
        <v>0</v>
      </c>
      <c r="O242">
        <v>0</v>
      </c>
      <c r="P242">
        <v>1</v>
      </c>
      <c r="Q242">
        <v>0</v>
      </c>
      <c r="R242">
        <v>0</v>
      </c>
      <c r="S242">
        <v>1</v>
      </c>
      <c r="T242">
        <v>0</v>
      </c>
      <c r="U242">
        <v>0</v>
      </c>
      <c r="V242">
        <v>0</v>
      </c>
      <c r="W242">
        <v>1</v>
      </c>
      <c r="X242">
        <v>0</v>
      </c>
      <c r="Y242">
        <v>0</v>
      </c>
      <c r="Z242">
        <v>1</v>
      </c>
      <c r="AA242">
        <v>0</v>
      </c>
      <c r="AB242">
        <v>0</v>
      </c>
    </row>
    <row r="243" spans="1:28" x14ac:dyDescent="0.35">
      <c r="A243" t="s">
        <v>404</v>
      </c>
      <c r="B243" s="1">
        <v>44620</v>
      </c>
      <c r="C243" s="1">
        <v>44701</v>
      </c>
      <c r="D243">
        <v>1</v>
      </c>
      <c r="E243" t="s">
        <v>1905</v>
      </c>
      <c r="F243" s="1">
        <v>44594</v>
      </c>
      <c r="G243">
        <v>5</v>
      </c>
      <c r="H243" s="1">
        <v>44620</v>
      </c>
      <c r="I243">
        <v>1</v>
      </c>
      <c r="J243">
        <v>0</v>
      </c>
      <c r="K243">
        <v>0</v>
      </c>
      <c r="L243">
        <v>1</v>
      </c>
      <c r="M243">
        <v>0</v>
      </c>
      <c r="N243">
        <v>0</v>
      </c>
      <c r="O243">
        <v>0</v>
      </c>
      <c r="P243">
        <v>1</v>
      </c>
      <c r="Q243">
        <v>0</v>
      </c>
      <c r="R243">
        <v>0</v>
      </c>
      <c r="S243">
        <v>1</v>
      </c>
      <c r="T243">
        <v>0</v>
      </c>
      <c r="U243">
        <v>0</v>
      </c>
      <c r="V243">
        <v>0</v>
      </c>
      <c r="W243">
        <v>1</v>
      </c>
      <c r="X243">
        <v>0</v>
      </c>
      <c r="Y243">
        <v>0</v>
      </c>
      <c r="Z243">
        <v>1</v>
      </c>
      <c r="AA243">
        <v>0</v>
      </c>
      <c r="AB243">
        <v>0</v>
      </c>
    </row>
    <row r="244" spans="1:28" x14ac:dyDescent="0.35">
      <c r="A244" t="s">
        <v>404</v>
      </c>
      <c r="B244" s="1">
        <v>44621</v>
      </c>
      <c r="C244" s="1">
        <v>44622</v>
      </c>
      <c r="D244">
        <v>1</v>
      </c>
      <c r="E244" t="s">
        <v>464</v>
      </c>
      <c r="F244" s="1">
        <v>44621</v>
      </c>
      <c r="G244">
        <v>0</v>
      </c>
      <c r="H244" s="1">
        <v>44622</v>
      </c>
      <c r="I244">
        <v>1</v>
      </c>
      <c r="J244">
        <v>0</v>
      </c>
      <c r="K244">
        <v>0</v>
      </c>
      <c r="L244">
        <v>1</v>
      </c>
      <c r="M244">
        <v>0</v>
      </c>
      <c r="N244">
        <v>0</v>
      </c>
      <c r="O244">
        <v>0</v>
      </c>
      <c r="P244">
        <v>1</v>
      </c>
      <c r="Q244">
        <v>0</v>
      </c>
      <c r="R244">
        <v>0</v>
      </c>
      <c r="S244">
        <v>1</v>
      </c>
      <c r="T244">
        <v>0</v>
      </c>
      <c r="U244">
        <v>0</v>
      </c>
      <c r="V244">
        <v>0</v>
      </c>
      <c r="W244">
        <v>1</v>
      </c>
      <c r="X244">
        <v>0</v>
      </c>
      <c r="Y244">
        <v>0</v>
      </c>
      <c r="Z244">
        <v>1</v>
      </c>
      <c r="AA244">
        <v>0</v>
      </c>
      <c r="AB244">
        <v>0</v>
      </c>
    </row>
    <row r="245" spans="1:28" x14ac:dyDescent="0.35">
      <c r="A245" t="s">
        <v>404</v>
      </c>
      <c r="B245" s="1">
        <v>44621</v>
      </c>
      <c r="C245" s="1">
        <v>44627</v>
      </c>
      <c r="D245">
        <v>1</v>
      </c>
      <c r="E245" t="s">
        <v>467</v>
      </c>
      <c r="F245" s="1">
        <v>44621</v>
      </c>
      <c r="G245">
        <v>0</v>
      </c>
      <c r="H245" s="1">
        <v>44627</v>
      </c>
      <c r="I245">
        <v>1</v>
      </c>
      <c r="J245">
        <v>0</v>
      </c>
      <c r="K245">
        <v>0</v>
      </c>
      <c r="L245">
        <v>1</v>
      </c>
      <c r="M245">
        <v>0</v>
      </c>
      <c r="N245">
        <v>0</v>
      </c>
      <c r="O245">
        <v>0</v>
      </c>
      <c r="P245">
        <v>1</v>
      </c>
      <c r="Q245">
        <v>0</v>
      </c>
      <c r="R245">
        <v>0</v>
      </c>
      <c r="S245">
        <v>1</v>
      </c>
      <c r="T245">
        <v>0</v>
      </c>
      <c r="U245">
        <v>0</v>
      </c>
      <c r="V245">
        <v>0</v>
      </c>
      <c r="W245">
        <v>1</v>
      </c>
      <c r="X245">
        <v>0</v>
      </c>
      <c r="Y245">
        <v>0</v>
      </c>
      <c r="Z245">
        <v>1</v>
      </c>
      <c r="AA245">
        <v>0</v>
      </c>
      <c r="AB245">
        <v>0</v>
      </c>
    </row>
    <row r="246" spans="1:28" x14ac:dyDescent="0.35">
      <c r="A246" t="s">
        <v>404</v>
      </c>
      <c r="B246" s="1">
        <v>44623</v>
      </c>
      <c r="C246" s="1">
        <v>44650</v>
      </c>
      <c r="D246">
        <v>1</v>
      </c>
      <c r="E246" t="s">
        <v>464</v>
      </c>
      <c r="F246" s="1">
        <v>44621</v>
      </c>
      <c r="G246">
        <v>1</v>
      </c>
      <c r="H246" s="1">
        <v>44624</v>
      </c>
      <c r="I246">
        <v>1</v>
      </c>
      <c r="J246">
        <v>0</v>
      </c>
      <c r="K246">
        <v>0</v>
      </c>
      <c r="L246">
        <v>1</v>
      </c>
      <c r="M246">
        <v>0</v>
      </c>
      <c r="N246">
        <v>0</v>
      </c>
      <c r="O246">
        <v>0</v>
      </c>
      <c r="P246">
        <v>1</v>
      </c>
      <c r="Q246">
        <v>0</v>
      </c>
      <c r="R246">
        <v>0</v>
      </c>
      <c r="S246">
        <v>1</v>
      </c>
      <c r="T246">
        <v>0</v>
      </c>
      <c r="U246">
        <v>0</v>
      </c>
      <c r="V246">
        <v>0</v>
      </c>
      <c r="W246">
        <v>1</v>
      </c>
      <c r="X246">
        <v>0</v>
      </c>
      <c r="Y246">
        <v>0</v>
      </c>
      <c r="Z246">
        <v>1</v>
      </c>
      <c r="AA246">
        <v>0</v>
      </c>
      <c r="AB246">
        <v>0</v>
      </c>
    </row>
    <row r="247" spans="1:28" x14ac:dyDescent="0.35">
      <c r="A247" t="s">
        <v>404</v>
      </c>
      <c r="B247" s="1">
        <v>44628</v>
      </c>
      <c r="C247" s="1">
        <v>44641</v>
      </c>
      <c r="D247">
        <v>1</v>
      </c>
      <c r="E247" t="s">
        <v>467</v>
      </c>
      <c r="F247" s="1">
        <v>44621</v>
      </c>
      <c r="G247">
        <v>1</v>
      </c>
      <c r="H247" s="1">
        <v>44637</v>
      </c>
      <c r="I247">
        <v>1</v>
      </c>
      <c r="J247">
        <v>0</v>
      </c>
      <c r="K247">
        <v>0</v>
      </c>
      <c r="L247">
        <v>1</v>
      </c>
      <c r="M247">
        <v>0</v>
      </c>
      <c r="N247">
        <v>0</v>
      </c>
      <c r="O247">
        <v>0</v>
      </c>
      <c r="P247">
        <v>1</v>
      </c>
      <c r="Q247">
        <v>0</v>
      </c>
      <c r="R247">
        <v>0</v>
      </c>
      <c r="S247">
        <v>1</v>
      </c>
      <c r="T247">
        <v>0</v>
      </c>
      <c r="U247">
        <v>0</v>
      </c>
      <c r="V247">
        <v>0</v>
      </c>
      <c r="W247">
        <v>1</v>
      </c>
      <c r="X247">
        <v>0</v>
      </c>
      <c r="Y247">
        <v>0</v>
      </c>
      <c r="Z247">
        <v>1</v>
      </c>
      <c r="AA247">
        <v>0</v>
      </c>
      <c r="AB247">
        <v>0</v>
      </c>
    </row>
    <row r="248" spans="1:28" x14ac:dyDescent="0.35">
      <c r="A248" t="s">
        <v>404</v>
      </c>
      <c r="B248" s="1">
        <v>44642</v>
      </c>
      <c r="C248" s="1">
        <v>44650</v>
      </c>
      <c r="D248">
        <v>1</v>
      </c>
      <c r="E248" t="s">
        <v>467</v>
      </c>
      <c r="F248" s="1">
        <v>44621</v>
      </c>
      <c r="G248">
        <v>2</v>
      </c>
      <c r="H248" s="1">
        <v>44645</v>
      </c>
      <c r="I248">
        <v>1</v>
      </c>
      <c r="J248">
        <v>0</v>
      </c>
      <c r="K248">
        <v>0</v>
      </c>
      <c r="L248">
        <v>1</v>
      </c>
      <c r="M248">
        <v>0</v>
      </c>
      <c r="N248">
        <v>0</v>
      </c>
      <c r="O248">
        <v>0</v>
      </c>
      <c r="P248">
        <v>1</v>
      </c>
      <c r="Q248">
        <v>0</v>
      </c>
      <c r="R248">
        <v>0</v>
      </c>
      <c r="S248">
        <v>1</v>
      </c>
      <c r="T248">
        <v>0</v>
      </c>
      <c r="U248">
        <v>0</v>
      </c>
      <c r="V248">
        <v>0</v>
      </c>
      <c r="W248">
        <v>1</v>
      </c>
      <c r="X248">
        <v>0</v>
      </c>
      <c r="Y248">
        <v>0</v>
      </c>
      <c r="Z248">
        <v>1</v>
      </c>
      <c r="AA248">
        <v>0</v>
      </c>
      <c r="AB248">
        <v>0</v>
      </c>
    </row>
    <row r="249" spans="1:28" x14ac:dyDescent="0.35">
      <c r="A249" t="s">
        <v>404</v>
      </c>
      <c r="B249" s="1">
        <v>44651</v>
      </c>
      <c r="C249" s="1">
        <v>44701</v>
      </c>
      <c r="D249">
        <v>1</v>
      </c>
      <c r="E249" t="s">
        <v>467</v>
      </c>
      <c r="F249" s="1">
        <v>44621</v>
      </c>
      <c r="G249">
        <v>5</v>
      </c>
      <c r="H249" s="1">
        <v>44651</v>
      </c>
      <c r="I249">
        <v>1</v>
      </c>
      <c r="J249">
        <v>0</v>
      </c>
      <c r="K249">
        <v>0</v>
      </c>
      <c r="L249">
        <v>1</v>
      </c>
      <c r="M249">
        <v>0</v>
      </c>
      <c r="N249">
        <v>0</v>
      </c>
      <c r="O249">
        <v>0</v>
      </c>
      <c r="P249">
        <v>1</v>
      </c>
      <c r="Q249">
        <v>0</v>
      </c>
      <c r="R249">
        <v>0</v>
      </c>
      <c r="S249">
        <v>1</v>
      </c>
      <c r="T249">
        <v>0</v>
      </c>
      <c r="U249">
        <v>0</v>
      </c>
      <c r="V249">
        <v>0</v>
      </c>
      <c r="W249">
        <v>1</v>
      </c>
      <c r="X249">
        <v>0</v>
      </c>
      <c r="Y249">
        <v>0</v>
      </c>
      <c r="Z249">
        <v>1</v>
      </c>
      <c r="AA249">
        <v>0</v>
      </c>
      <c r="AB249">
        <v>0</v>
      </c>
    </row>
    <row r="250" spans="1:28" x14ac:dyDescent="0.35">
      <c r="A250" t="s">
        <v>404</v>
      </c>
      <c r="B250" s="1">
        <v>44651</v>
      </c>
      <c r="C250" s="1">
        <v>44701</v>
      </c>
      <c r="D250">
        <v>1</v>
      </c>
      <c r="E250" t="s">
        <v>464</v>
      </c>
      <c r="F250" s="1">
        <v>44621</v>
      </c>
      <c r="G250">
        <v>3</v>
      </c>
      <c r="H250" s="1">
        <v>44624</v>
      </c>
      <c r="I250">
        <v>1</v>
      </c>
      <c r="J250">
        <v>0</v>
      </c>
      <c r="K250">
        <v>0</v>
      </c>
      <c r="L250">
        <v>1</v>
      </c>
      <c r="M250">
        <v>0</v>
      </c>
      <c r="N250">
        <v>0</v>
      </c>
      <c r="O250">
        <v>0</v>
      </c>
      <c r="P250">
        <v>1</v>
      </c>
      <c r="Q250">
        <v>0</v>
      </c>
      <c r="R250">
        <v>0</v>
      </c>
      <c r="S250">
        <v>1</v>
      </c>
      <c r="T250">
        <v>0</v>
      </c>
      <c r="U250">
        <v>0</v>
      </c>
      <c r="V250">
        <v>0</v>
      </c>
      <c r="W250">
        <v>1</v>
      </c>
      <c r="X250">
        <v>0</v>
      </c>
      <c r="Y250">
        <v>0</v>
      </c>
      <c r="Z250">
        <v>0</v>
      </c>
      <c r="AA250">
        <v>0</v>
      </c>
      <c r="AB250">
        <v>0</v>
      </c>
    </row>
    <row r="251" spans="1:28" x14ac:dyDescent="0.35">
      <c r="A251" t="s">
        <v>404</v>
      </c>
      <c r="B251" s="1">
        <v>44651</v>
      </c>
      <c r="C251" s="1">
        <v>44701</v>
      </c>
      <c r="D251">
        <v>1</v>
      </c>
      <c r="E251" t="s">
        <v>1906</v>
      </c>
      <c r="F251" s="1">
        <v>44607</v>
      </c>
      <c r="G251">
        <v>3</v>
      </c>
      <c r="H251" s="1">
        <v>44614</v>
      </c>
      <c r="I251">
        <v>1</v>
      </c>
      <c r="J251">
        <v>0</v>
      </c>
      <c r="K251">
        <v>0</v>
      </c>
      <c r="L251">
        <v>1</v>
      </c>
      <c r="M251">
        <v>0</v>
      </c>
      <c r="N251">
        <v>0</v>
      </c>
      <c r="O251">
        <v>0</v>
      </c>
      <c r="P251">
        <v>1</v>
      </c>
      <c r="Q251">
        <v>0</v>
      </c>
      <c r="R251">
        <v>0</v>
      </c>
      <c r="S251">
        <v>1</v>
      </c>
      <c r="T251">
        <v>0</v>
      </c>
      <c r="U251">
        <v>0</v>
      </c>
      <c r="V251">
        <v>0</v>
      </c>
      <c r="W251">
        <v>1</v>
      </c>
      <c r="X251">
        <v>0</v>
      </c>
      <c r="Y251">
        <v>0</v>
      </c>
      <c r="Z251">
        <v>1</v>
      </c>
      <c r="AA251">
        <v>0</v>
      </c>
      <c r="AB251">
        <v>0</v>
      </c>
    </row>
    <row r="252" spans="1:28" x14ac:dyDescent="0.35">
      <c r="A252" t="s">
        <v>475</v>
      </c>
      <c r="B252" s="1">
        <v>44197</v>
      </c>
      <c r="C252" s="1">
        <v>44215</v>
      </c>
      <c r="D252">
        <v>0</v>
      </c>
      <c r="E252" t="s">
        <v>1898</v>
      </c>
      <c r="G252" t="s">
        <v>1898</v>
      </c>
      <c r="I252" t="s">
        <v>1898</v>
      </c>
      <c r="J252" t="s">
        <v>1898</v>
      </c>
      <c r="K252" t="s">
        <v>1898</v>
      </c>
      <c r="L252" t="s">
        <v>1898</v>
      </c>
      <c r="M252" t="s">
        <v>1898</v>
      </c>
      <c r="N252" t="s">
        <v>1898</v>
      </c>
      <c r="O252" t="s">
        <v>1898</v>
      </c>
      <c r="P252" t="s">
        <v>1898</v>
      </c>
      <c r="Q252" t="s">
        <v>1898</v>
      </c>
      <c r="R252" t="s">
        <v>1898</v>
      </c>
      <c r="S252" t="s">
        <v>1898</v>
      </c>
      <c r="T252" t="s">
        <v>1898</v>
      </c>
      <c r="U252" t="s">
        <v>1898</v>
      </c>
      <c r="V252" t="s">
        <v>1898</v>
      </c>
      <c r="W252" t="s">
        <v>1898</v>
      </c>
      <c r="X252" t="s">
        <v>1898</v>
      </c>
      <c r="Y252" t="s">
        <v>1898</v>
      </c>
      <c r="Z252" t="s">
        <v>1898</v>
      </c>
      <c r="AA252" t="s">
        <v>1898</v>
      </c>
      <c r="AB252" t="s">
        <v>1898</v>
      </c>
    </row>
    <row r="253" spans="1:28" x14ac:dyDescent="0.35">
      <c r="A253" t="s">
        <v>475</v>
      </c>
      <c r="B253" s="1">
        <v>44216</v>
      </c>
      <c r="C253" s="1">
        <v>44659</v>
      </c>
      <c r="D253">
        <v>1</v>
      </c>
      <c r="E253" t="s">
        <v>476</v>
      </c>
      <c r="F253" s="1">
        <v>44216</v>
      </c>
      <c r="G253">
        <v>0</v>
      </c>
      <c r="H253" s="1">
        <v>44602</v>
      </c>
      <c r="I253">
        <v>1</v>
      </c>
      <c r="J253">
        <v>1</v>
      </c>
      <c r="K253">
        <v>0</v>
      </c>
      <c r="L253">
        <v>0</v>
      </c>
      <c r="M253">
        <v>0</v>
      </c>
      <c r="N253">
        <v>0</v>
      </c>
      <c r="O253">
        <v>0</v>
      </c>
      <c r="P253">
        <v>0</v>
      </c>
      <c r="Q253" t="s">
        <v>1898</v>
      </c>
      <c r="R253" t="s">
        <v>1898</v>
      </c>
      <c r="S253" t="s">
        <v>1898</v>
      </c>
      <c r="T253" t="s">
        <v>1898</v>
      </c>
      <c r="U253" t="s">
        <v>1898</v>
      </c>
      <c r="V253" t="s">
        <v>1898</v>
      </c>
      <c r="W253">
        <v>0</v>
      </c>
      <c r="X253" t="s">
        <v>1898</v>
      </c>
      <c r="Y253" t="s">
        <v>1898</v>
      </c>
      <c r="Z253" t="s">
        <v>1898</v>
      </c>
      <c r="AA253" t="s">
        <v>1898</v>
      </c>
      <c r="AB253" t="s">
        <v>1898</v>
      </c>
    </row>
    <row r="254" spans="1:28" x14ac:dyDescent="0.35">
      <c r="A254" t="s">
        <v>475</v>
      </c>
      <c r="B254" s="1">
        <v>44230</v>
      </c>
      <c r="C254" s="1">
        <v>44659</v>
      </c>
      <c r="D254">
        <v>1</v>
      </c>
      <c r="E254" t="s">
        <v>479</v>
      </c>
      <c r="F254" s="1">
        <v>44230</v>
      </c>
      <c r="G254">
        <v>0</v>
      </c>
      <c r="H254" s="1">
        <v>44449</v>
      </c>
      <c r="I254">
        <v>1</v>
      </c>
      <c r="J254">
        <v>1</v>
      </c>
      <c r="K254">
        <v>1</v>
      </c>
      <c r="L254">
        <v>0</v>
      </c>
      <c r="M254">
        <v>1</v>
      </c>
      <c r="N254">
        <v>0</v>
      </c>
      <c r="O254">
        <v>0</v>
      </c>
      <c r="P254">
        <v>0</v>
      </c>
      <c r="Q254" t="s">
        <v>1898</v>
      </c>
      <c r="R254" t="s">
        <v>1898</v>
      </c>
      <c r="S254" t="s">
        <v>1898</v>
      </c>
      <c r="T254" t="s">
        <v>1898</v>
      </c>
      <c r="U254" t="s">
        <v>1898</v>
      </c>
      <c r="V254" t="s">
        <v>1898</v>
      </c>
      <c r="W254">
        <v>0</v>
      </c>
      <c r="X254" t="s">
        <v>1898</v>
      </c>
      <c r="Y254" t="s">
        <v>1898</v>
      </c>
      <c r="Z254" t="s">
        <v>1898</v>
      </c>
      <c r="AA254" t="s">
        <v>1898</v>
      </c>
      <c r="AB254" t="s">
        <v>1898</v>
      </c>
    </row>
    <row r="255" spans="1:28" x14ac:dyDescent="0.35">
      <c r="A255" t="s">
        <v>475</v>
      </c>
      <c r="B255" s="1">
        <v>44237</v>
      </c>
      <c r="C255" s="1">
        <v>44659</v>
      </c>
      <c r="D255">
        <v>1</v>
      </c>
      <c r="E255" t="s">
        <v>481</v>
      </c>
      <c r="F255" s="1">
        <v>44237</v>
      </c>
      <c r="G255">
        <v>0</v>
      </c>
      <c r="H255" s="1">
        <v>44610</v>
      </c>
      <c r="I255">
        <v>1</v>
      </c>
      <c r="J255">
        <v>1</v>
      </c>
      <c r="K255">
        <v>1</v>
      </c>
      <c r="L255">
        <v>0</v>
      </c>
      <c r="M255">
        <v>1</v>
      </c>
      <c r="N255">
        <v>0</v>
      </c>
      <c r="O255">
        <v>0</v>
      </c>
      <c r="P255">
        <v>0</v>
      </c>
      <c r="Q255" t="s">
        <v>1898</v>
      </c>
      <c r="R255" t="s">
        <v>1898</v>
      </c>
      <c r="S255" t="s">
        <v>1898</v>
      </c>
      <c r="T255" t="s">
        <v>1898</v>
      </c>
      <c r="U255" t="s">
        <v>1898</v>
      </c>
      <c r="V255" t="s">
        <v>1898</v>
      </c>
      <c r="W255">
        <v>0</v>
      </c>
      <c r="X255" t="s">
        <v>1898</v>
      </c>
      <c r="Y255" t="s">
        <v>1898</v>
      </c>
      <c r="Z255" t="s">
        <v>1898</v>
      </c>
      <c r="AA255" t="s">
        <v>1898</v>
      </c>
      <c r="AB255" t="s">
        <v>1898</v>
      </c>
    </row>
    <row r="256" spans="1:28" x14ac:dyDescent="0.35">
      <c r="A256" t="s">
        <v>475</v>
      </c>
      <c r="B256" s="1">
        <v>44243</v>
      </c>
      <c r="C256" s="1">
        <v>44659</v>
      </c>
      <c r="D256">
        <v>1</v>
      </c>
      <c r="E256" t="s">
        <v>484</v>
      </c>
      <c r="F256" s="1">
        <v>44243</v>
      </c>
      <c r="G256">
        <v>0</v>
      </c>
      <c r="H256" s="1">
        <v>44602</v>
      </c>
      <c r="I256">
        <v>1</v>
      </c>
      <c r="J256">
        <v>1</v>
      </c>
      <c r="K256">
        <v>0</v>
      </c>
      <c r="L256">
        <v>1</v>
      </c>
      <c r="M256">
        <v>1</v>
      </c>
      <c r="N256">
        <v>0</v>
      </c>
      <c r="O256">
        <v>0</v>
      </c>
      <c r="P256">
        <v>0</v>
      </c>
      <c r="Q256" t="s">
        <v>1898</v>
      </c>
      <c r="R256" t="s">
        <v>1898</v>
      </c>
      <c r="S256" t="s">
        <v>1898</v>
      </c>
      <c r="T256" t="s">
        <v>1898</v>
      </c>
      <c r="U256" t="s">
        <v>1898</v>
      </c>
      <c r="V256" t="s">
        <v>1898</v>
      </c>
      <c r="W256">
        <v>0</v>
      </c>
      <c r="X256" t="s">
        <v>1898</v>
      </c>
      <c r="Y256" t="s">
        <v>1898</v>
      </c>
      <c r="Z256" t="s">
        <v>1898</v>
      </c>
      <c r="AA256" t="s">
        <v>1898</v>
      </c>
      <c r="AB256" t="s">
        <v>1898</v>
      </c>
    </row>
    <row r="257" spans="1:28" x14ac:dyDescent="0.35">
      <c r="A257" t="s">
        <v>475</v>
      </c>
      <c r="B257" s="1">
        <v>44244</v>
      </c>
      <c r="C257" s="1">
        <v>44659</v>
      </c>
      <c r="D257">
        <v>1</v>
      </c>
      <c r="E257" t="s">
        <v>487</v>
      </c>
      <c r="F257" s="1">
        <v>44244</v>
      </c>
      <c r="G257">
        <v>0</v>
      </c>
      <c r="H257" s="1">
        <v>44610</v>
      </c>
      <c r="I257">
        <v>0</v>
      </c>
      <c r="J257" t="s">
        <v>1898</v>
      </c>
      <c r="K257" t="s">
        <v>1898</v>
      </c>
      <c r="L257" t="s">
        <v>1898</v>
      </c>
      <c r="M257" t="s">
        <v>1898</v>
      </c>
      <c r="N257" t="s">
        <v>1898</v>
      </c>
      <c r="O257" t="s">
        <v>1898</v>
      </c>
      <c r="P257">
        <v>1</v>
      </c>
      <c r="Q257">
        <v>0</v>
      </c>
      <c r="R257">
        <v>0</v>
      </c>
      <c r="S257">
        <v>1</v>
      </c>
      <c r="T257">
        <v>0</v>
      </c>
      <c r="U257">
        <v>1</v>
      </c>
      <c r="V257">
        <v>0</v>
      </c>
      <c r="W257">
        <v>0</v>
      </c>
      <c r="X257" t="s">
        <v>1898</v>
      </c>
      <c r="Y257" t="s">
        <v>1898</v>
      </c>
      <c r="Z257" t="s">
        <v>1898</v>
      </c>
      <c r="AA257" t="s">
        <v>1898</v>
      </c>
      <c r="AB257" t="s">
        <v>1898</v>
      </c>
    </row>
    <row r="258" spans="1:28" x14ac:dyDescent="0.35">
      <c r="A258" t="s">
        <v>475</v>
      </c>
      <c r="B258" s="1">
        <v>44245</v>
      </c>
      <c r="C258" s="1">
        <v>44659</v>
      </c>
      <c r="D258">
        <v>1</v>
      </c>
      <c r="E258" t="s">
        <v>490</v>
      </c>
      <c r="F258" s="1">
        <v>44245</v>
      </c>
      <c r="G258">
        <v>0</v>
      </c>
      <c r="H258" s="1">
        <v>44602</v>
      </c>
      <c r="I258">
        <v>1</v>
      </c>
      <c r="J258">
        <v>1</v>
      </c>
      <c r="K258">
        <v>0</v>
      </c>
      <c r="L258">
        <v>0</v>
      </c>
      <c r="M258">
        <v>0</v>
      </c>
      <c r="N258">
        <v>0</v>
      </c>
      <c r="O258">
        <v>0</v>
      </c>
      <c r="P258">
        <v>0</v>
      </c>
      <c r="Q258" t="s">
        <v>1898</v>
      </c>
      <c r="R258" t="s">
        <v>1898</v>
      </c>
      <c r="S258" t="s">
        <v>1898</v>
      </c>
      <c r="T258" t="s">
        <v>1898</v>
      </c>
      <c r="U258" t="s">
        <v>1898</v>
      </c>
      <c r="V258" t="s">
        <v>1898</v>
      </c>
      <c r="W258">
        <v>0</v>
      </c>
      <c r="X258" t="s">
        <v>1898</v>
      </c>
      <c r="Y258" t="s">
        <v>1898</v>
      </c>
      <c r="Z258" t="s">
        <v>1898</v>
      </c>
      <c r="AA258" t="s">
        <v>1898</v>
      </c>
      <c r="AB258" t="s">
        <v>1898</v>
      </c>
    </row>
    <row r="259" spans="1:28" x14ac:dyDescent="0.35">
      <c r="A259" t="s">
        <v>475</v>
      </c>
      <c r="B259" s="1">
        <v>44245</v>
      </c>
      <c r="C259" s="1">
        <v>44659</v>
      </c>
      <c r="D259">
        <v>1</v>
      </c>
      <c r="E259" t="s">
        <v>492</v>
      </c>
      <c r="F259" s="1">
        <v>44245</v>
      </c>
      <c r="G259">
        <v>0</v>
      </c>
      <c r="H259" s="1">
        <v>44602</v>
      </c>
      <c r="I259">
        <v>1</v>
      </c>
      <c r="J259">
        <v>1</v>
      </c>
      <c r="K259">
        <v>1</v>
      </c>
      <c r="L259">
        <v>0</v>
      </c>
      <c r="M259">
        <v>1</v>
      </c>
      <c r="N259">
        <v>0</v>
      </c>
      <c r="O259">
        <v>0</v>
      </c>
      <c r="P259">
        <v>0</v>
      </c>
      <c r="Q259" t="s">
        <v>1898</v>
      </c>
      <c r="R259" t="s">
        <v>1898</v>
      </c>
      <c r="S259" t="s">
        <v>1898</v>
      </c>
      <c r="T259" t="s">
        <v>1898</v>
      </c>
      <c r="U259" t="s">
        <v>1898</v>
      </c>
      <c r="V259" t="s">
        <v>1898</v>
      </c>
      <c r="W259">
        <v>0</v>
      </c>
      <c r="X259" t="s">
        <v>1898</v>
      </c>
      <c r="Y259" t="s">
        <v>1898</v>
      </c>
      <c r="Z259" t="s">
        <v>1898</v>
      </c>
      <c r="AA259" t="s">
        <v>1898</v>
      </c>
      <c r="AB259" t="s">
        <v>1898</v>
      </c>
    </row>
    <row r="260" spans="1:28" x14ac:dyDescent="0.35">
      <c r="A260" t="s">
        <v>475</v>
      </c>
      <c r="B260" s="1">
        <v>44245</v>
      </c>
      <c r="C260" s="1">
        <v>44659</v>
      </c>
      <c r="D260">
        <v>1</v>
      </c>
      <c r="E260" t="s">
        <v>494</v>
      </c>
      <c r="F260" s="1">
        <v>44245</v>
      </c>
      <c r="G260">
        <v>0</v>
      </c>
      <c r="H260" s="1">
        <v>44602</v>
      </c>
      <c r="I260">
        <v>1</v>
      </c>
      <c r="J260">
        <v>0</v>
      </c>
      <c r="K260">
        <v>0</v>
      </c>
      <c r="L260">
        <v>1</v>
      </c>
      <c r="M260">
        <v>0</v>
      </c>
      <c r="N260">
        <v>0</v>
      </c>
      <c r="O260">
        <v>0</v>
      </c>
      <c r="P260">
        <v>0</v>
      </c>
      <c r="Q260" t="s">
        <v>1898</v>
      </c>
      <c r="R260" t="s">
        <v>1898</v>
      </c>
      <c r="S260" t="s">
        <v>1898</v>
      </c>
      <c r="T260" t="s">
        <v>1898</v>
      </c>
      <c r="U260" t="s">
        <v>1898</v>
      </c>
      <c r="V260" t="s">
        <v>1898</v>
      </c>
      <c r="W260">
        <v>0</v>
      </c>
      <c r="X260" t="s">
        <v>1898</v>
      </c>
      <c r="Y260" t="s">
        <v>1898</v>
      </c>
      <c r="Z260" t="s">
        <v>1898</v>
      </c>
      <c r="AA260" t="s">
        <v>1898</v>
      </c>
      <c r="AB260" t="s">
        <v>1898</v>
      </c>
    </row>
    <row r="261" spans="1:28" x14ac:dyDescent="0.35">
      <c r="A261" t="s">
        <v>475</v>
      </c>
      <c r="B261" s="1">
        <v>44245</v>
      </c>
      <c r="C261" s="1">
        <v>44659</v>
      </c>
      <c r="D261">
        <v>1</v>
      </c>
      <c r="E261" t="s">
        <v>496</v>
      </c>
      <c r="F261" s="1">
        <v>44245</v>
      </c>
      <c r="G261">
        <v>0</v>
      </c>
      <c r="H261" s="1">
        <v>44282</v>
      </c>
      <c r="I261">
        <v>1</v>
      </c>
      <c r="J261">
        <v>0</v>
      </c>
      <c r="K261">
        <v>0</v>
      </c>
      <c r="L261">
        <v>1</v>
      </c>
      <c r="M261">
        <v>0</v>
      </c>
      <c r="N261">
        <v>0</v>
      </c>
      <c r="O261">
        <v>0</v>
      </c>
      <c r="P261">
        <v>1</v>
      </c>
      <c r="Q261">
        <v>0</v>
      </c>
      <c r="R261">
        <v>0</v>
      </c>
      <c r="S261">
        <v>1</v>
      </c>
      <c r="T261">
        <v>0</v>
      </c>
      <c r="U261">
        <v>0</v>
      </c>
      <c r="V261">
        <v>0</v>
      </c>
      <c r="W261">
        <v>0</v>
      </c>
      <c r="X261" t="s">
        <v>1898</v>
      </c>
      <c r="Y261" t="s">
        <v>1898</v>
      </c>
      <c r="Z261" t="s">
        <v>1898</v>
      </c>
      <c r="AA261" t="s">
        <v>1898</v>
      </c>
      <c r="AB261" t="s">
        <v>1898</v>
      </c>
    </row>
    <row r="262" spans="1:28" x14ac:dyDescent="0.35">
      <c r="A262" t="s">
        <v>475</v>
      </c>
      <c r="B262" s="1">
        <v>44245</v>
      </c>
      <c r="C262" s="1">
        <v>44659</v>
      </c>
      <c r="D262">
        <v>1</v>
      </c>
      <c r="E262" t="s">
        <v>499</v>
      </c>
      <c r="F262" s="1">
        <v>44245</v>
      </c>
      <c r="G262">
        <v>0</v>
      </c>
      <c r="H262" s="1">
        <v>44602</v>
      </c>
      <c r="I262">
        <v>1</v>
      </c>
      <c r="J262">
        <v>0</v>
      </c>
      <c r="K262">
        <v>0</v>
      </c>
      <c r="L262">
        <v>1</v>
      </c>
      <c r="M262">
        <v>0</v>
      </c>
      <c r="N262">
        <v>0</v>
      </c>
      <c r="O262">
        <v>0</v>
      </c>
      <c r="P262">
        <v>0</v>
      </c>
      <c r="Q262" t="s">
        <v>1898</v>
      </c>
      <c r="R262" t="s">
        <v>1898</v>
      </c>
      <c r="S262" t="s">
        <v>1898</v>
      </c>
      <c r="T262" t="s">
        <v>1898</v>
      </c>
      <c r="U262" t="s">
        <v>1898</v>
      </c>
      <c r="V262" t="s">
        <v>1898</v>
      </c>
      <c r="W262">
        <v>0</v>
      </c>
      <c r="X262" t="s">
        <v>1898</v>
      </c>
      <c r="Y262" t="s">
        <v>1898</v>
      </c>
      <c r="Z262" t="s">
        <v>1898</v>
      </c>
      <c r="AA262" t="s">
        <v>1898</v>
      </c>
      <c r="AB262" t="s">
        <v>1898</v>
      </c>
    </row>
    <row r="263" spans="1:28" x14ac:dyDescent="0.35">
      <c r="A263" t="s">
        <v>475</v>
      </c>
      <c r="B263" s="1">
        <v>44253</v>
      </c>
      <c r="C263" s="1">
        <v>44659</v>
      </c>
      <c r="D263">
        <v>1</v>
      </c>
      <c r="E263" t="s">
        <v>502</v>
      </c>
      <c r="F263" s="1">
        <v>44253</v>
      </c>
      <c r="G263">
        <v>0</v>
      </c>
      <c r="H263" s="1">
        <v>44302</v>
      </c>
      <c r="I263">
        <v>1</v>
      </c>
      <c r="J263">
        <v>0</v>
      </c>
      <c r="K263">
        <v>1</v>
      </c>
      <c r="L263">
        <v>1</v>
      </c>
      <c r="M263">
        <v>1</v>
      </c>
      <c r="N263">
        <v>0</v>
      </c>
      <c r="O263">
        <v>0</v>
      </c>
      <c r="P263">
        <v>0</v>
      </c>
      <c r="Q263" t="s">
        <v>1898</v>
      </c>
      <c r="R263" t="s">
        <v>1898</v>
      </c>
      <c r="S263" t="s">
        <v>1898</v>
      </c>
      <c r="T263" t="s">
        <v>1898</v>
      </c>
      <c r="U263" t="s">
        <v>1898</v>
      </c>
      <c r="V263" t="s">
        <v>1898</v>
      </c>
      <c r="W263">
        <v>0</v>
      </c>
      <c r="X263" t="s">
        <v>1898</v>
      </c>
      <c r="Y263" t="s">
        <v>1898</v>
      </c>
      <c r="Z263" t="s">
        <v>1898</v>
      </c>
      <c r="AA263" t="s">
        <v>1898</v>
      </c>
      <c r="AB263" t="s">
        <v>1898</v>
      </c>
    </row>
    <row r="264" spans="1:28" x14ac:dyDescent="0.35">
      <c r="A264" t="s">
        <v>475</v>
      </c>
      <c r="B264" s="1">
        <v>44329</v>
      </c>
      <c r="C264" s="1">
        <v>44659</v>
      </c>
      <c r="D264">
        <v>1</v>
      </c>
      <c r="E264" t="s">
        <v>504</v>
      </c>
      <c r="F264" s="1">
        <v>44329</v>
      </c>
      <c r="G264">
        <v>0</v>
      </c>
      <c r="H264" s="1">
        <v>44610</v>
      </c>
      <c r="I264">
        <v>1</v>
      </c>
      <c r="J264">
        <v>0</v>
      </c>
      <c r="K264">
        <v>0</v>
      </c>
      <c r="L264">
        <v>1</v>
      </c>
      <c r="M264">
        <v>0</v>
      </c>
      <c r="N264">
        <v>0</v>
      </c>
      <c r="O264">
        <v>0</v>
      </c>
      <c r="P264">
        <v>1</v>
      </c>
      <c r="Q264">
        <v>0</v>
      </c>
      <c r="R264">
        <v>0</v>
      </c>
      <c r="S264">
        <v>1</v>
      </c>
      <c r="T264">
        <v>0</v>
      </c>
      <c r="U264">
        <v>0</v>
      </c>
      <c r="V264">
        <v>0</v>
      </c>
      <c r="W264">
        <v>1</v>
      </c>
      <c r="X264">
        <v>0</v>
      </c>
      <c r="Y264">
        <v>0</v>
      </c>
      <c r="Z264">
        <v>1</v>
      </c>
      <c r="AA264">
        <v>0</v>
      </c>
      <c r="AB264">
        <v>0</v>
      </c>
    </row>
    <row r="265" spans="1:28" x14ac:dyDescent="0.35">
      <c r="A265" t="s">
        <v>475</v>
      </c>
      <c r="B265" s="1">
        <v>44582</v>
      </c>
      <c r="C265" s="1">
        <v>44659</v>
      </c>
      <c r="D265">
        <v>1</v>
      </c>
      <c r="E265" t="s">
        <v>510</v>
      </c>
      <c r="F265" s="1">
        <v>44582</v>
      </c>
      <c r="G265">
        <v>0</v>
      </c>
      <c r="H265" s="1">
        <v>44602</v>
      </c>
      <c r="I265">
        <v>1</v>
      </c>
      <c r="J265">
        <v>1</v>
      </c>
      <c r="K265">
        <v>0</v>
      </c>
      <c r="L265">
        <v>0</v>
      </c>
      <c r="M265">
        <v>0</v>
      </c>
      <c r="N265">
        <v>0</v>
      </c>
      <c r="O265">
        <v>0</v>
      </c>
      <c r="P265">
        <v>0</v>
      </c>
      <c r="Q265" t="s">
        <v>1898</v>
      </c>
      <c r="R265" t="s">
        <v>1898</v>
      </c>
      <c r="S265" t="s">
        <v>1898</v>
      </c>
      <c r="T265" t="s">
        <v>1898</v>
      </c>
      <c r="U265" t="s">
        <v>1898</v>
      </c>
      <c r="V265" t="s">
        <v>1898</v>
      </c>
      <c r="W265">
        <v>0</v>
      </c>
      <c r="X265" t="s">
        <v>1898</v>
      </c>
      <c r="Y265" t="s">
        <v>1898</v>
      </c>
      <c r="Z265" t="s">
        <v>1898</v>
      </c>
      <c r="AA265" t="s">
        <v>1898</v>
      </c>
      <c r="AB265" t="s">
        <v>1898</v>
      </c>
    </row>
    <row r="266" spans="1:28" x14ac:dyDescent="0.35">
      <c r="A266" t="s">
        <v>475</v>
      </c>
      <c r="B266" s="1">
        <v>44582</v>
      </c>
      <c r="C266" s="1">
        <v>44659</v>
      </c>
      <c r="D266">
        <v>1</v>
      </c>
      <c r="E266" t="s">
        <v>506</v>
      </c>
      <c r="F266" s="1">
        <v>44582</v>
      </c>
      <c r="G266">
        <v>0</v>
      </c>
      <c r="H266" s="1">
        <v>44610</v>
      </c>
      <c r="I266">
        <v>1</v>
      </c>
      <c r="J266">
        <v>1</v>
      </c>
      <c r="K266">
        <v>1</v>
      </c>
      <c r="L266">
        <v>0</v>
      </c>
      <c r="M266">
        <v>0</v>
      </c>
      <c r="N266">
        <v>0</v>
      </c>
      <c r="O266">
        <v>0</v>
      </c>
      <c r="P266">
        <v>0</v>
      </c>
      <c r="Q266" t="s">
        <v>1898</v>
      </c>
      <c r="R266" t="s">
        <v>1898</v>
      </c>
      <c r="S266" t="s">
        <v>1898</v>
      </c>
      <c r="T266" t="s">
        <v>1898</v>
      </c>
      <c r="U266" t="s">
        <v>1898</v>
      </c>
      <c r="V266" t="s">
        <v>1898</v>
      </c>
      <c r="W266">
        <v>0</v>
      </c>
      <c r="X266" t="s">
        <v>1898</v>
      </c>
      <c r="Y266" t="s">
        <v>1898</v>
      </c>
      <c r="Z266" t="s">
        <v>1898</v>
      </c>
      <c r="AA266" t="s">
        <v>1898</v>
      </c>
      <c r="AB266" t="s">
        <v>1898</v>
      </c>
    </row>
    <row r="267" spans="1:28" x14ac:dyDescent="0.35">
      <c r="A267" t="s">
        <v>475</v>
      </c>
      <c r="B267" s="1">
        <v>44582</v>
      </c>
      <c r="C267" s="1">
        <v>44659</v>
      </c>
      <c r="D267">
        <v>1</v>
      </c>
      <c r="E267" t="s">
        <v>513</v>
      </c>
      <c r="F267" s="1">
        <v>44582</v>
      </c>
      <c r="G267">
        <v>0</v>
      </c>
      <c r="H267" s="1">
        <v>44614</v>
      </c>
      <c r="I267">
        <v>1</v>
      </c>
      <c r="J267">
        <v>1</v>
      </c>
      <c r="K267">
        <v>0</v>
      </c>
      <c r="L267">
        <v>0</v>
      </c>
      <c r="M267">
        <v>0</v>
      </c>
      <c r="N267">
        <v>0</v>
      </c>
      <c r="O267">
        <v>0</v>
      </c>
      <c r="P267">
        <v>0</v>
      </c>
      <c r="Q267" t="s">
        <v>1898</v>
      </c>
      <c r="R267" t="s">
        <v>1898</v>
      </c>
      <c r="S267" t="s">
        <v>1898</v>
      </c>
      <c r="T267" t="s">
        <v>1898</v>
      </c>
      <c r="U267" t="s">
        <v>1898</v>
      </c>
      <c r="V267" t="s">
        <v>1898</v>
      </c>
      <c r="W267">
        <v>0</v>
      </c>
      <c r="X267" t="s">
        <v>1898</v>
      </c>
      <c r="Y267" t="s">
        <v>1898</v>
      </c>
      <c r="Z267" t="s">
        <v>1898</v>
      </c>
      <c r="AA267" t="s">
        <v>1898</v>
      </c>
      <c r="AB267" t="s">
        <v>1898</v>
      </c>
    </row>
    <row r="268" spans="1:28" x14ac:dyDescent="0.35">
      <c r="A268" t="s">
        <v>475</v>
      </c>
      <c r="B268" s="1">
        <v>44582</v>
      </c>
      <c r="C268" s="1">
        <v>44659</v>
      </c>
      <c r="D268">
        <v>1</v>
      </c>
      <c r="E268" t="s">
        <v>517</v>
      </c>
      <c r="F268" s="1">
        <v>44582</v>
      </c>
      <c r="G268">
        <v>0</v>
      </c>
      <c r="H268" s="1">
        <v>44608</v>
      </c>
      <c r="I268">
        <v>1</v>
      </c>
      <c r="J268">
        <v>0</v>
      </c>
      <c r="K268">
        <v>0</v>
      </c>
      <c r="L268">
        <v>1</v>
      </c>
      <c r="M268">
        <v>0</v>
      </c>
      <c r="N268">
        <v>0</v>
      </c>
      <c r="O268">
        <v>0</v>
      </c>
      <c r="P268">
        <v>1</v>
      </c>
      <c r="Q268">
        <v>0</v>
      </c>
      <c r="R268">
        <v>0</v>
      </c>
      <c r="S268">
        <v>1</v>
      </c>
      <c r="T268">
        <v>0</v>
      </c>
      <c r="U268">
        <v>0</v>
      </c>
      <c r="V268">
        <v>0</v>
      </c>
      <c r="W268">
        <v>1</v>
      </c>
      <c r="X268">
        <v>0</v>
      </c>
      <c r="Y268">
        <v>0</v>
      </c>
      <c r="Z268">
        <v>1</v>
      </c>
      <c r="AA268">
        <v>0</v>
      </c>
      <c r="AB268">
        <v>0</v>
      </c>
    </row>
    <row r="269" spans="1:28" x14ac:dyDescent="0.35">
      <c r="A269" t="s">
        <v>475</v>
      </c>
      <c r="B269" s="1">
        <v>44582</v>
      </c>
      <c r="C269" s="1">
        <v>44659</v>
      </c>
      <c r="D269">
        <v>1</v>
      </c>
      <c r="E269" t="s">
        <v>521</v>
      </c>
      <c r="F269" s="1">
        <v>44582</v>
      </c>
      <c r="G269">
        <v>0</v>
      </c>
      <c r="H269" s="1">
        <v>44628</v>
      </c>
      <c r="I269">
        <v>1</v>
      </c>
      <c r="J269">
        <v>1</v>
      </c>
      <c r="K269">
        <v>0</v>
      </c>
      <c r="L269">
        <v>0</v>
      </c>
      <c r="M269">
        <v>0</v>
      </c>
      <c r="N269">
        <v>0</v>
      </c>
      <c r="O269">
        <v>0</v>
      </c>
      <c r="P269">
        <v>0</v>
      </c>
      <c r="Q269" t="s">
        <v>1898</v>
      </c>
      <c r="R269" t="s">
        <v>1898</v>
      </c>
      <c r="S269" t="s">
        <v>1898</v>
      </c>
      <c r="T269" t="s">
        <v>1898</v>
      </c>
      <c r="U269" t="s">
        <v>1898</v>
      </c>
      <c r="V269" t="s">
        <v>1898</v>
      </c>
      <c r="W269">
        <v>0</v>
      </c>
      <c r="X269" t="s">
        <v>1898</v>
      </c>
      <c r="Y269" t="s">
        <v>1898</v>
      </c>
      <c r="Z269" t="s">
        <v>1898</v>
      </c>
      <c r="AA269" t="s">
        <v>1898</v>
      </c>
      <c r="AB269" t="s">
        <v>1898</v>
      </c>
    </row>
    <row r="270" spans="1:28" x14ac:dyDescent="0.35">
      <c r="A270" t="s">
        <v>475</v>
      </c>
      <c r="B270" s="1">
        <v>44660</v>
      </c>
      <c r="C270" s="1">
        <v>44701</v>
      </c>
      <c r="D270">
        <v>1</v>
      </c>
      <c r="E270" t="s">
        <v>484</v>
      </c>
      <c r="F270" s="1">
        <v>44243</v>
      </c>
      <c r="G270">
        <v>3</v>
      </c>
      <c r="H270" s="1">
        <v>44602</v>
      </c>
      <c r="I270">
        <v>1</v>
      </c>
      <c r="J270">
        <v>1</v>
      </c>
      <c r="K270">
        <v>0</v>
      </c>
      <c r="L270">
        <v>1</v>
      </c>
      <c r="M270">
        <v>1</v>
      </c>
      <c r="N270">
        <v>0</v>
      </c>
      <c r="O270">
        <v>0</v>
      </c>
      <c r="P270">
        <v>0</v>
      </c>
      <c r="Q270" t="s">
        <v>1898</v>
      </c>
      <c r="R270" t="s">
        <v>1898</v>
      </c>
      <c r="S270" t="s">
        <v>1898</v>
      </c>
      <c r="T270" t="s">
        <v>1898</v>
      </c>
      <c r="U270" t="s">
        <v>1898</v>
      </c>
      <c r="V270" t="s">
        <v>1898</v>
      </c>
      <c r="W270">
        <v>0</v>
      </c>
      <c r="X270" t="s">
        <v>1898</v>
      </c>
      <c r="Y270" t="s">
        <v>1898</v>
      </c>
      <c r="Z270" t="s">
        <v>1898</v>
      </c>
      <c r="AA270" t="s">
        <v>1898</v>
      </c>
      <c r="AB270" t="s">
        <v>1898</v>
      </c>
    </row>
    <row r="271" spans="1:28" x14ac:dyDescent="0.35">
      <c r="A271" t="s">
        <v>475</v>
      </c>
      <c r="B271" s="1">
        <v>44660</v>
      </c>
      <c r="C271" s="1">
        <v>44701</v>
      </c>
      <c r="D271">
        <v>1</v>
      </c>
      <c r="E271" t="s">
        <v>476</v>
      </c>
      <c r="F271" s="1">
        <v>44216</v>
      </c>
      <c r="G271">
        <v>3</v>
      </c>
      <c r="H271" s="1">
        <v>44602</v>
      </c>
      <c r="I271">
        <v>1</v>
      </c>
      <c r="J271">
        <v>1</v>
      </c>
      <c r="K271">
        <v>0</v>
      </c>
      <c r="L271">
        <v>0</v>
      </c>
      <c r="M271">
        <v>0</v>
      </c>
      <c r="N271">
        <v>0</v>
      </c>
      <c r="O271">
        <v>0</v>
      </c>
      <c r="P271">
        <v>0</v>
      </c>
      <c r="Q271" t="s">
        <v>1898</v>
      </c>
      <c r="R271" t="s">
        <v>1898</v>
      </c>
      <c r="S271" t="s">
        <v>1898</v>
      </c>
      <c r="T271" t="s">
        <v>1898</v>
      </c>
      <c r="U271" t="s">
        <v>1898</v>
      </c>
      <c r="V271" t="s">
        <v>1898</v>
      </c>
      <c r="W271">
        <v>0</v>
      </c>
      <c r="X271" t="s">
        <v>1898</v>
      </c>
      <c r="Y271" t="s">
        <v>1898</v>
      </c>
      <c r="Z271" t="s">
        <v>1898</v>
      </c>
      <c r="AA271" t="s">
        <v>1898</v>
      </c>
      <c r="AB271" t="s">
        <v>1898</v>
      </c>
    </row>
    <row r="272" spans="1:28" x14ac:dyDescent="0.35">
      <c r="A272" t="s">
        <v>475</v>
      </c>
      <c r="B272" s="1">
        <v>44660</v>
      </c>
      <c r="C272" s="1">
        <v>44701</v>
      </c>
      <c r="D272">
        <v>1</v>
      </c>
      <c r="E272" t="s">
        <v>487</v>
      </c>
      <c r="F272" s="1">
        <v>44244</v>
      </c>
      <c r="G272">
        <v>3</v>
      </c>
      <c r="H272" s="1">
        <v>44610</v>
      </c>
      <c r="I272">
        <v>0</v>
      </c>
      <c r="J272" t="s">
        <v>1898</v>
      </c>
      <c r="K272" t="s">
        <v>1898</v>
      </c>
      <c r="L272" t="s">
        <v>1898</v>
      </c>
      <c r="M272" t="s">
        <v>1898</v>
      </c>
      <c r="N272" t="s">
        <v>1898</v>
      </c>
      <c r="O272" t="s">
        <v>1898</v>
      </c>
      <c r="P272">
        <v>1</v>
      </c>
      <c r="Q272">
        <v>0</v>
      </c>
      <c r="R272">
        <v>0</v>
      </c>
      <c r="S272">
        <v>1</v>
      </c>
      <c r="T272">
        <v>0</v>
      </c>
      <c r="U272">
        <v>1</v>
      </c>
      <c r="V272">
        <v>0</v>
      </c>
      <c r="W272">
        <v>0</v>
      </c>
      <c r="X272" t="s">
        <v>1898</v>
      </c>
      <c r="Y272" t="s">
        <v>1898</v>
      </c>
      <c r="Z272" t="s">
        <v>1898</v>
      </c>
      <c r="AA272" t="s">
        <v>1898</v>
      </c>
      <c r="AB272" t="s">
        <v>1898</v>
      </c>
    </row>
    <row r="273" spans="1:28" x14ac:dyDescent="0.35">
      <c r="A273" t="s">
        <v>475</v>
      </c>
      <c r="B273" s="1">
        <v>44660</v>
      </c>
      <c r="C273" s="1">
        <v>44701</v>
      </c>
      <c r="D273">
        <v>1</v>
      </c>
      <c r="E273" t="s">
        <v>490</v>
      </c>
      <c r="F273" s="1">
        <v>44245</v>
      </c>
      <c r="G273">
        <v>3</v>
      </c>
      <c r="H273" s="1">
        <v>44602</v>
      </c>
      <c r="I273">
        <v>1</v>
      </c>
      <c r="J273">
        <v>1</v>
      </c>
      <c r="K273">
        <v>0</v>
      </c>
      <c r="L273">
        <v>0</v>
      </c>
      <c r="M273">
        <v>0</v>
      </c>
      <c r="N273">
        <v>0</v>
      </c>
      <c r="O273">
        <v>0</v>
      </c>
      <c r="P273">
        <v>0</v>
      </c>
      <c r="Q273" t="s">
        <v>1898</v>
      </c>
      <c r="R273" t="s">
        <v>1898</v>
      </c>
      <c r="S273" t="s">
        <v>1898</v>
      </c>
      <c r="T273" t="s">
        <v>1898</v>
      </c>
      <c r="U273" t="s">
        <v>1898</v>
      </c>
      <c r="V273" t="s">
        <v>1898</v>
      </c>
      <c r="W273">
        <v>0</v>
      </c>
      <c r="X273" t="s">
        <v>1898</v>
      </c>
      <c r="Y273" t="s">
        <v>1898</v>
      </c>
      <c r="Z273" t="s">
        <v>1898</v>
      </c>
      <c r="AA273" t="s">
        <v>1898</v>
      </c>
      <c r="AB273" t="s">
        <v>1898</v>
      </c>
    </row>
    <row r="274" spans="1:28" x14ac:dyDescent="0.35">
      <c r="A274" t="s">
        <v>475</v>
      </c>
      <c r="B274" s="1">
        <v>44660</v>
      </c>
      <c r="C274" s="1">
        <v>44701</v>
      </c>
      <c r="D274">
        <v>1</v>
      </c>
      <c r="E274" t="s">
        <v>492</v>
      </c>
      <c r="F274" s="1">
        <v>44245</v>
      </c>
      <c r="G274">
        <v>3</v>
      </c>
      <c r="H274" s="1">
        <v>44602</v>
      </c>
      <c r="I274">
        <v>1</v>
      </c>
      <c r="J274">
        <v>1</v>
      </c>
      <c r="K274">
        <v>1</v>
      </c>
      <c r="L274">
        <v>0</v>
      </c>
      <c r="M274">
        <v>1</v>
      </c>
      <c r="N274">
        <v>0</v>
      </c>
      <c r="O274">
        <v>0</v>
      </c>
      <c r="P274">
        <v>0</v>
      </c>
      <c r="Q274" t="s">
        <v>1898</v>
      </c>
      <c r="R274" t="s">
        <v>1898</v>
      </c>
      <c r="S274" t="s">
        <v>1898</v>
      </c>
      <c r="T274" t="s">
        <v>1898</v>
      </c>
      <c r="U274" t="s">
        <v>1898</v>
      </c>
      <c r="V274" t="s">
        <v>1898</v>
      </c>
      <c r="W274">
        <v>0</v>
      </c>
      <c r="X274" t="s">
        <v>1898</v>
      </c>
      <c r="Y274" t="s">
        <v>1898</v>
      </c>
      <c r="Z274" t="s">
        <v>1898</v>
      </c>
      <c r="AA274" t="s">
        <v>1898</v>
      </c>
      <c r="AB274" t="s">
        <v>1898</v>
      </c>
    </row>
    <row r="275" spans="1:28" x14ac:dyDescent="0.35">
      <c r="A275" t="s">
        <v>475</v>
      </c>
      <c r="B275" s="1">
        <v>44660</v>
      </c>
      <c r="C275" s="1">
        <v>44701</v>
      </c>
      <c r="D275">
        <v>1</v>
      </c>
      <c r="E275" t="s">
        <v>494</v>
      </c>
      <c r="F275" s="1">
        <v>44245</v>
      </c>
      <c r="G275">
        <v>3</v>
      </c>
      <c r="H275" s="1">
        <v>44602</v>
      </c>
      <c r="I275">
        <v>1</v>
      </c>
      <c r="J275">
        <v>0</v>
      </c>
      <c r="K275">
        <v>0</v>
      </c>
      <c r="L275">
        <v>1</v>
      </c>
      <c r="M275">
        <v>0</v>
      </c>
      <c r="N275">
        <v>0</v>
      </c>
      <c r="O275">
        <v>0</v>
      </c>
      <c r="P275">
        <v>0</v>
      </c>
      <c r="Q275" t="s">
        <v>1898</v>
      </c>
      <c r="R275" t="s">
        <v>1898</v>
      </c>
      <c r="S275" t="s">
        <v>1898</v>
      </c>
      <c r="T275" t="s">
        <v>1898</v>
      </c>
      <c r="U275" t="s">
        <v>1898</v>
      </c>
      <c r="V275" t="s">
        <v>1898</v>
      </c>
      <c r="W275">
        <v>0</v>
      </c>
      <c r="X275" t="s">
        <v>1898</v>
      </c>
      <c r="Y275" t="s">
        <v>1898</v>
      </c>
      <c r="Z275" t="s">
        <v>1898</v>
      </c>
      <c r="AA275" t="s">
        <v>1898</v>
      </c>
      <c r="AB275" t="s">
        <v>1898</v>
      </c>
    </row>
    <row r="276" spans="1:28" x14ac:dyDescent="0.35">
      <c r="A276" t="s">
        <v>475</v>
      </c>
      <c r="B276" s="1">
        <v>44660</v>
      </c>
      <c r="C276" s="1">
        <v>44701</v>
      </c>
      <c r="D276">
        <v>1</v>
      </c>
      <c r="E276" t="s">
        <v>496</v>
      </c>
      <c r="F276" s="1">
        <v>44245</v>
      </c>
      <c r="G276">
        <v>3</v>
      </c>
      <c r="H276" s="1">
        <v>44282</v>
      </c>
      <c r="I276">
        <v>1</v>
      </c>
      <c r="J276">
        <v>0</v>
      </c>
      <c r="K276">
        <v>0</v>
      </c>
      <c r="L276">
        <v>1</v>
      </c>
      <c r="M276">
        <v>0</v>
      </c>
      <c r="N276">
        <v>0</v>
      </c>
      <c r="O276">
        <v>0</v>
      </c>
      <c r="P276">
        <v>1</v>
      </c>
      <c r="Q276">
        <v>0</v>
      </c>
      <c r="R276">
        <v>0</v>
      </c>
      <c r="S276">
        <v>1</v>
      </c>
      <c r="T276">
        <v>0</v>
      </c>
      <c r="U276">
        <v>0</v>
      </c>
      <c r="V276">
        <v>0</v>
      </c>
      <c r="W276">
        <v>0</v>
      </c>
      <c r="X276" t="s">
        <v>1898</v>
      </c>
      <c r="Y276" t="s">
        <v>1898</v>
      </c>
      <c r="Z276" t="s">
        <v>1898</v>
      </c>
      <c r="AA276" t="s">
        <v>1898</v>
      </c>
      <c r="AB276" t="s">
        <v>1898</v>
      </c>
    </row>
    <row r="277" spans="1:28" x14ac:dyDescent="0.35">
      <c r="A277" t="s">
        <v>475</v>
      </c>
      <c r="B277" s="1">
        <v>44660</v>
      </c>
      <c r="C277" s="1">
        <v>44701</v>
      </c>
      <c r="D277">
        <v>1</v>
      </c>
      <c r="E277" t="s">
        <v>499</v>
      </c>
      <c r="F277" s="1">
        <v>44245</v>
      </c>
      <c r="G277">
        <v>3</v>
      </c>
      <c r="H277" s="1">
        <v>44602</v>
      </c>
      <c r="I277">
        <v>1</v>
      </c>
      <c r="J277">
        <v>0</v>
      </c>
      <c r="K277">
        <v>0</v>
      </c>
      <c r="L277">
        <v>1</v>
      </c>
      <c r="M277">
        <v>0</v>
      </c>
      <c r="N277">
        <v>0</v>
      </c>
      <c r="O277">
        <v>0</v>
      </c>
      <c r="P277">
        <v>0</v>
      </c>
      <c r="Q277" t="s">
        <v>1898</v>
      </c>
      <c r="R277" t="s">
        <v>1898</v>
      </c>
      <c r="S277" t="s">
        <v>1898</v>
      </c>
      <c r="T277" t="s">
        <v>1898</v>
      </c>
      <c r="U277" t="s">
        <v>1898</v>
      </c>
      <c r="V277" t="s">
        <v>1898</v>
      </c>
      <c r="W277">
        <v>0</v>
      </c>
      <c r="X277" t="s">
        <v>1898</v>
      </c>
      <c r="Y277" t="s">
        <v>1898</v>
      </c>
      <c r="Z277" t="s">
        <v>1898</v>
      </c>
      <c r="AA277" t="s">
        <v>1898</v>
      </c>
      <c r="AB277" t="s">
        <v>1898</v>
      </c>
    </row>
    <row r="278" spans="1:28" x14ac:dyDescent="0.35">
      <c r="A278" t="s">
        <v>475</v>
      </c>
      <c r="B278" s="1">
        <v>44660</v>
      </c>
      <c r="C278" s="1">
        <v>44701</v>
      </c>
      <c r="D278">
        <v>1</v>
      </c>
      <c r="E278" t="s">
        <v>504</v>
      </c>
      <c r="F278" s="1">
        <v>44329</v>
      </c>
      <c r="G278">
        <v>3</v>
      </c>
      <c r="H278" s="1">
        <v>44610</v>
      </c>
      <c r="I278">
        <v>1</v>
      </c>
      <c r="J278">
        <v>0</v>
      </c>
      <c r="K278">
        <v>0</v>
      </c>
      <c r="L278">
        <v>1</v>
      </c>
      <c r="M278">
        <v>0</v>
      </c>
      <c r="N278">
        <v>0</v>
      </c>
      <c r="O278">
        <v>0</v>
      </c>
      <c r="P278">
        <v>1</v>
      </c>
      <c r="Q278">
        <v>0</v>
      </c>
      <c r="R278">
        <v>0</v>
      </c>
      <c r="S278">
        <v>1</v>
      </c>
      <c r="T278">
        <v>0</v>
      </c>
      <c r="U278">
        <v>0</v>
      </c>
      <c r="V278">
        <v>0</v>
      </c>
      <c r="W278">
        <v>1</v>
      </c>
      <c r="X278">
        <v>0</v>
      </c>
      <c r="Y278">
        <v>0</v>
      </c>
      <c r="Z278">
        <v>1</v>
      </c>
      <c r="AA278">
        <v>0</v>
      </c>
      <c r="AB278">
        <v>0</v>
      </c>
    </row>
    <row r="279" spans="1:28" x14ac:dyDescent="0.35">
      <c r="A279" t="s">
        <v>475</v>
      </c>
      <c r="B279" s="1">
        <v>44660</v>
      </c>
      <c r="C279" s="1">
        <v>44701</v>
      </c>
      <c r="D279">
        <v>1</v>
      </c>
      <c r="E279" t="s">
        <v>510</v>
      </c>
      <c r="F279" s="1">
        <v>44582</v>
      </c>
      <c r="G279">
        <v>3</v>
      </c>
      <c r="H279" s="1">
        <v>44602</v>
      </c>
      <c r="I279">
        <v>1</v>
      </c>
      <c r="J279">
        <v>1</v>
      </c>
      <c r="K279">
        <v>0</v>
      </c>
      <c r="L279">
        <v>0</v>
      </c>
      <c r="M279">
        <v>0</v>
      </c>
      <c r="N279">
        <v>0</v>
      </c>
      <c r="O279">
        <v>0</v>
      </c>
      <c r="P279">
        <v>0</v>
      </c>
      <c r="Q279" t="s">
        <v>1898</v>
      </c>
      <c r="R279" t="s">
        <v>1898</v>
      </c>
      <c r="S279" t="s">
        <v>1898</v>
      </c>
      <c r="T279" t="s">
        <v>1898</v>
      </c>
      <c r="U279" t="s">
        <v>1898</v>
      </c>
      <c r="V279" t="s">
        <v>1898</v>
      </c>
      <c r="W279">
        <v>0</v>
      </c>
      <c r="X279" t="s">
        <v>1898</v>
      </c>
      <c r="Y279" t="s">
        <v>1898</v>
      </c>
      <c r="Z279" t="s">
        <v>1898</v>
      </c>
      <c r="AA279" t="s">
        <v>1898</v>
      </c>
      <c r="AB279" t="s">
        <v>1898</v>
      </c>
    </row>
    <row r="280" spans="1:28" x14ac:dyDescent="0.35">
      <c r="A280" t="s">
        <v>475</v>
      </c>
      <c r="B280" s="1">
        <v>44660</v>
      </c>
      <c r="C280" s="1">
        <v>44701</v>
      </c>
      <c r="D280">
        <v>1</v>
      </c>
      <c r="E280" t="s">
        <v>506</v>
      </c>
      <c r="F280" s="1">
        <v>44582</v>
      </c>
      <c r="G280">
        <v>3</v>
      </c>
      <c r="H280" s="1">
        <v>44610</v>
      </c>
      <c r="I280">
        <v>1</v>
      </c>
      <c r="J280">
        <v>1</v>
      </c>
      <c r="K280">
        <v>1</v>
      </c>
      <c r="L280">
        <v>0</v>
      </c>
      <c r="M280">
        <v>0</v>
      </c>
      <c r="N280">
        <v>0</v>
      </c>
      <c r="O280">
        <v>0</v>
      </c>
      <c r="P280">
        <v>0</v>
      </c>
      <c r="Q280" t="s">
        <v>1898</v>
      </c>
      <c r="R280" t="s">
        <v>1898</v>
      </c>
      <c r="S280" t="s">
        <v>1898</v>
      </c>
      <c r="T280" t="s">
        <v>1898</v>
      </c>
      <c r="U280" t="s">
        <v>1898</v>
      </c>
      <c r="V280" t="s">
        <v>1898</v>
      </c>
      <c r="W280">
        <v>0</v>
      </c>
      <c r="X280" t="s">
        <v>1898</v>
      </c>
      <c r="Y280" t="s">
        <v>1898</v>
      </c>
      <c r="Z280" t="s">
        <v>1898</v>
      </c>
      <c r="AA280" t="s">
        <v>1898</v>
      </c>
      <c r="AB280" t="s">
        <v>1898</v>
      </c>
    </row>
    <row r="281" spans="1:28" x14ac:dyDescent="0.35">
      <c r="A281" t="s">
        <v>475</v>
      </c>
      <c r="B281" s="1">
        <v>44660</v>
      </c>
      <c r="C281" s="1">
        <v>44701</v>
      </c>
      <c r="D281">
        <v>1</v>
      </c>
      <c r="E281" t="s">
        <v>513</v>
      </c>
      <c r="F281" s="1">
        <v>44582</v>
      </c>
      <c r="G281">
        <v>3</v>
      </c>
      <c r="H281" s="1">
        <v>44614</v>
      </c>
      <c r="I281">
        <v>1</v>
      </c>
      <c r="J281">
        <v>1</v>
      </c>
      <c r="K281">
        <v>0</v>
      </c>
      <c r="L281">
        <v>0</v>
      </c>
      <c r="M281">
        <v>0</v>
      </c>
      <c r="N281">
        <v>0</v>
      </c>
      <c r="O281">
        <v>0</v>
      </c>
      <c r="P281">
        <v>0</v>
      </c>
      <c r="Q281" t="s">
        <v>1898</v>
      </c>
      <c r="R281" t="s">
        <v>1898</v>
      </c>
      <c r="S281" t="s">
        <v>1898</v>
      </c>
      <c r="T281" t="s">
        <v>1898</v>
      </c>
      <c r="U281" t="s">
        <v>1898</v>
      </c>
      <c r="V281" t="s">
        <v>1898</v>
      </c>
      <c r="W281">
        <v>0</v>
      </c>
      <c r="X281" t="s">
        <v>1898</v>
      </c>
      <c r="Y281" t="s">
        <v>1898</v>
      </c>
      <c r="Z281" t="s">
        <v>1898</v>
      </c>
      <c r="AA281" t="s">
        <v>1898</v>
      </c>
      <c r="AB281" t="s">
        <v>1898</v>
      </c>
    </row>
    <row r="282" spans="1:28" x14ac:dyDescent="0.35">
      <c r="A282" t="s">
        <v>475</v>
      </c>
      <c r="B282" s="1">
        <v>44660</v>
      </c>
      <c r="C282" s="1">
        <v>44701</v>
      </c>
      <c r="D282">
        <v>1</v>
      </c>
      <c r="E282" t="s">
        <v>517</v>
      </c>
      <c r="F282" s="1">
        <v>44582</v>
      </c>
      <c r="G282">
        <v>3</v>
      </c>
      <c r="H282" s="1">
        <v>44608</v>
      </c>
      <c r="I282">
        <v>1</v>
      </c>
      <c r="J282">
        <v>0</v>
      </c>
      <c r="K282">
        <v>0</v>
      </c>
      <c r="L282">
        <v>1</v>
      </c>
      <c r="M282">
        <v>0</v>
      </c>
      <c r="N282">
        <v>0</v>
      </c>
      <c r="O282">
        <v>0</v>
      </c>
      <c r="P282">
        <v>1</v>
      </c>
      <c r="Q282">
        <v>0</v>
      </c>
      <c r="R282">
        <v>0</v>
      </c>
      <c r="S282">
        <v>1</v>
      </c>
      <c r="T282">
        <v>0</v>
      </c>
      <c r="U282">
        <v>0</v>
      </c>
      <c r="V282">
        <v>0</v>
      </c>
      <c r="W282">
        <v>1</v>
      </c>
      <c r="X282">
        <v>0</v>
      </c>
      <c r="Y282">
        <v>0</v>
      </c>
      <c r="Z282">
        <v>1</v>
      </c>
      <c r="AA282">
        <v>0</v>
      </c>
      <c r="AB282">
        <v>0</v>
      </c>
    </row>
    <row r="283" spans="1:28" x14ac:dyDescent="0.35">
      <c r="A283" t="s">
        <v>475</v>
      </c>
      <c r="B283" s="1">
        <v>44660</v>
      </c>
      <c r="C283" s="1">
        <v>44701</v>
      </c>
      <c r="D283">
        <v>1</v>
      </c>
      <c r="E283" t="s">
        <v>481</v>
      </c>
      <c r="F283" s="1">
        <v>44237</v>
      </c>
      <c r="G283">
        <v>3</v>
      </c>
      <c r="H283" s="1">
        <v>44610</v>
      </c>
      <c r="I283">
        <v>1</v>
      </c>
      <c r="J283">
        <v>1</v>
      </c>
      <c r="K283">
        <v>1</v>
      </c>
      <c r="L283">
        <v>0</v>
      </c>
      <c r="M283">
        <v>1</v>
      </c>
      <c r="N283">
        <v>0</v>
      </c>
      <c r="O283">
        <v>0</v>
      </c>
      <c r="P283">
        <v>0</v>
      </c>
      <c r="Q283" t="s">
        <v>1898</v>
      </c>
      <c r="R283" t="s">
        <v>1898</v>
      </c>
      <c r="S283" t="s">
        <v>1898</v>
      </c>
      <c r="T283" t="s">
        <v>1898</v>
      </c>
      <c r="U283" t="s">
        <v>1898</v>
      </c>
      <c r="V283" t="s">
        <v>1898</v>
      </c>
      <c r="W283">
        <v>0</v>
      </c>
      <c r="X283" t="s">
        <v>1898</v>
      </c>
      <c r="Y283" t="s">
        <v>1898</v>
      </c>
      <c r="Z283" t="s">
        <v>1898</v>
      </c>
      <c r="AA283" t="s">
        <v>1898</v>
      </c>
      <c r="AB283" t="s">
        <v>1898</v>
      </c>
    </row>
    <row r="284" spans="1:28" x14ac:dyDescent="0.35">
      <c r="A284" t="s">
        <v>475</v>
      </c>
      <c r="B284" s="1">
        <v>44660</v>
      </c>
      <c r="C284" s="1">
        <v>44701</v>
      </c>
      <c r="D284">
        <v>1</v>
      </c>
      <c r="E284" t="s">
        <v>479</v>
      </c>
      <c r="F284" s="1">
        <v>44230</v>
      </c>
      <c r="G284">
        <v>3</v>
      </c>
      <c r="H284" s="1">
        <v>44449</v>
      </c>
      <c r="I284">
        <v>1</v>
      </c>
      <c r="J284">
        <v>1</v>
      </c>
      <c r="K284">
        <v>1</v>
      </c>
      <c r="L284">
        <v>0</v>
      </c>
      <c r="M284">
        <v>1</v>
      </c>
      <c r="N284">
        <v>0</v>
      </c>
      <c r="O284">
        <v>0</v>
      </c>
      <c r="P284">
        <v>0</v>
      </c>
      <c r="Q284" t="s">
        <v>1898</v>
      </c>
      <c r="R284" t="s">
        <v>1898</v>
      </c>
      <c r="S284" t="s">
        <v>1898</v>
      </c>
      <c r="T284" t="s">
        <v>1898</v>
      </c>
      <c r="U284" t="s">
        <v>1898</v>
      </c>
      <c r="V284" t="s">
        <v>1898</v>
      </c>
      <c r="W284">
        <v>0</v>
      </c>
      <c r="X284" t="s">
        <v>1898</v>
      </c>
      <c r="Y284" t="s">
        <v>1898</v>
      </c>
      <c r="Z284" t="s">
        <v>1898</v>
      </c>
      <c r="AA284" t="s">
        <v>1898</v>
      </c>
      <c r="AB284" t="s">
        <v>1898</v>
      </c>
    </row>
    <row r="285" spans="1:28" x14ac:dyDescent="0.35">
      <c r="A285" t="s">
        <v>475</v>
      </c>
      <c r="B285" s="1">
        <v>44660</v>
      </c>
      <c r="C285" s="1">
        <v>44701</v>
      </c>
      <c r="D285">
        <v>1</v>
      </c>
      <c r="E285" t="s">
        <v>502</v>
      </c>
      <c r="F285" s="1">
        <v>44253</v>
      </c>
      <c r="G285">
        <v>3</v>
      </c>
      <c r="H285" s="1">
        <v>44302</v>
      </c>
      <c r="I285">
        <v>1</v>
      </c>
      <c r="J285">
        <v>0</v>
      </c>
      <c r="K285">
        <v>1</v>
      </c>
      <c r="L285">
        <v>1</v>
      </c>
      <c r="M285">
        <v>1</v>
      </c>
      <c r="N285">
        <v>0</v>
      </c>
      <c r="O285">
        <v>0</v>
      </c>
      <c r="P285">
        <v>0</v>
      </c>
      <c r="Q285" t="s">
        <v>1898</v>
      </c>
      <c r="R285" t="s">
        <v>1898</v>
      </c>
      <c r="S285" t="s">
        <v>1898</v>
      </c>
      <c r="T285" t="s">
        <v>1898</v>
      </c>
      <c r="U285" t="s">
        <v>1898</v>
      </c>
      <c r="V285" t="s">
        <v>1898</v>
      </c>
      <c r="W285">
        <v>0</v>
      </c>
      <c r="X285" t="s">
        <v>1898</v>
      </c>
      <c r="Y285" t="s">
        <v>1898</v>
      </c>
      <c r="Z285" t="s">
        <v>1898</v>
      </c>
      <c r="AA285" t="s">
        <v>1898</v>
      </c>
      <c r="AB285" t="s">
        <v>1898</v>
      </c>
    </row>
    <row r="286" spans="1:28" x14ac:dyDescent="0.35">
      <c r="A286" t="s">
        <v>475</v>
      </c>
      <c r="B286" s="1">
        <v>44660</v>
      </c>
      <c r="C286" s="1">
        <v>44701</v>
      </c>
      <c r="D286">
        <v>1</v>
      </c>
      <c r="E286" t="s">
        <v>521</v>
      </c>
      <c r="F286" s="1">
        <v>44582</v>
      </c>
      <c r="G286">
        <v>3</v>
      </c>
      <c r="H286" s="1">
        <v>44628</v>
      </c>
      <c r="I286">
        <v>1</v>
      </c>
      <c r="J286">
        <v>1</v>
      </c>
      <c r="K286">
        <v>0</v>
      </c>
      <c r="L286">
        <v>0</v>
      </c>
      <c r="M286">
        <v>0</v>
      </c>
      <c r="N286">
        <v>0</v>
      </c>
      <c r="O286">
        <v>0</v>
      </c>
      <c r="P286">
        <v>0</v>
      </c>
      <c r="Q286" t="s">
        <v>1898</v>
      </c>
      <c r="R286" t="s">
        <v>1898</v>
      </c>
      <c r="S286" t="s">
        <v>1898</v>
      </c>
      <c r="T286" t="s">
        <v>1898</v>
      </c>
      <c r="U286" t="s">
        <v>1898</v>
      </c>
      <c r="V286" t="s">
        <v>1898</v>
      </c>
      <c r="W286">
        <v>0</v>
      </c>
      <c r="X286" t="s">
        <v>1898</v>
      </c>
      <c r="Y286" t="s">
        <v>1898</v>
      </c>
      <c r="Z286" t="s">
        <v>1898</v>
      </c>
      <c r="AA286" t="s">
        <v>1898</v>
      </c>
      <c r="AB286" t="s">
        <v>1898</v>
      </c>
    </row>
    <row r="287" spans="1:28" x14ac:dyDescent="0.35">
      <c r="A287" t="s">
        <v>536</v>
      </c>
      <c r="B287" s="1">
        <v>44197</v>
      </c>
      <c r="C287" s="1">
        <v>44199</v>
      </c>
      <c r="D287">
        <v>0</v>
      </c>
      <c r="E287" t="s">
        <v>1898</v>
      </c>
      <c r="G287" t="s">
        <v>1898</v>
      </c>
      <c r="I287" t="s">
        <v>1898</v>
      </c>
      <c r="J287" t="s">
        <v>1898</v>
      </c>
      <c r="K287" t="s">
        <v>1898</v>
      </c>
      <c r="L287" t="s">
        <v>1898</v>
      </c>
      <c r="M287" t="s">
        <v>1898</v>
      </c>
      <c r="N287" t="s">
        <v>1898</v>
      </c>
      <c r="O287" t="s">
        <v>1898</v>
      </c>
      <c r="P287" t="s">
        <v>1898</v>
      </c>
      <c r="Q287" t="s">
        <v>1898</v>
      </c>
      <c r="R287" t="s">
        <v>1898</v>
      </c>
      <c r="S287" t="s">
        <v>1898</v>
      </c>
      <c r="T287" t="s">
        <v>1898</v>
      </c>
      <c r="U287" t="s">
        <v>1898</v>
      </c>
      <c r="V287" t="s">
        <v>1898</v>
      </c>
      <c r="W287" t="s">
        <v>1898</v>
      </c>
      <c r="X287" t="s">
        <v>1898</v>
      </c>
      <c r="Y287" t="s">
        <v>1898</v>
      </c>
      <c r="Z287" t="s">
        <v>1898</v>
      </c>
      <c r="AA287" t="s">
        <v>1898</v>
      </c>
      <c r="AB287" t="s">
        <v>1898</v>
      </c>
    </row>
    <row r="288" spans="1:28" x14ac:dyDescent="0.35">
      <c r="A288" t="s">
        <v>536</v>
      </c>
      <c r="B288" s="1">
        <v>44200</v>
      </c>
      <c r="C288" s="1">
        <v>44235</v>
      </c>
      <c r="D288">
        <v>1</v>
      </c>
      <c r="E288" t="s">
        <v>539</v>
      </c>
      <c r="F288" s="1">
        <v>44200</v>
      </c>
      <c r="G288">
        <v>0</v>
      </c>
      <c r="H288" s="1">
        <v>44235</v>
      </c>
      <c r="I288">
        <v>1</v>
      </c>
      <c r="J288">
        <v>0</v>
      </c>
      <c r="K288">
        <v>1</v>
      </c>
      <c r="L288">
        <v>0</v>
      </c>
      <c r="M288">
        <v>0</v>
      </c>
      <c r="N288">
        <v>0</v>
      </c>
      <c r="O288">
        <v>0</v>
      </c>
      <c r="P288">
        <v>0</v>
      </c>
      <c r="Q288" t="s">
        <v>1898</v>
      </c>
      <c r="R288" t="s">
        <v>1898</v>
      </c>
      <c r="S288" t="s">
        <v>1898</v>
      </c>
      <c r="T288" t="s">
        <v>1898</v>
      </c>
      <c r="U288" t="s">
        <v>1898</v>
      </c>
      <c r="V288" t="s">
        <v>1898</v>
      </c>
      <c r="W288">
        <v>0</v>
      </c>
      <c r="X288" t="s">
        <v>1898</v>
      </c>
      <c r="Y288" t="s">
        <v>1898</v>
      </c>
      <c r="Z288" t="s">
        <v>1898</v>
      </c>
      <c r="AA288" t="s">
        <v>1898</v>
      </c>
      <c r="AB288" t="s">
        <v>1898</v>
      </c>
    </row>
    <row r="289" spans="1:28" x14ac:dyDescent="0.35">
      <c r="A289" t="s">
        <v>536</v>
      </c>
      <c r="B289" s="1">
        <v>44200</v>
      </c>
      <c r="C289" s="1">
        <v>44514</v>
      </c>
      <c r="D289">
        <v>1</v>
      </c>
      <c r="E289" t="s">
        <v>537</v>
      </c>
      <c r="F289" s="1">
        <v>44200</v>
      </c>
      <c r="G289">
        <v>0</v>
      </c>
      <c r="H289" s="1">
        <v>44221</v>
      </c>
      <c r="I289">
        <v>0</v>
      </c>
      <c r="J289" t="s">
        <v>1898</v>
      </c>
      <c r="K289" t="s">
        <v>1898</v>
      </c>
      <c r="L289" t="s">
        <v>1898</v>
      </c>
      <c r="M289" t="s">
        <v>1898</v>
      </c>
      <c r="N289" t="s">
        <v>1898</v>
      </c>
      <c r="O289" t="s">
        <v>1898</v>
      </c>
      <c r="P289">
        <v>0</v>
      </c>
      <c r="Q289" t="s">
        <v>1898</v>
      </c>
      <c r="R289" t="s">
        <v>1898</v>
      </c>
      <c r="S289" t="s">
        <v>1898</v>
      </c>
      <c r="T289" t="s">
        <v>1898</v>
      </c>
      <c r="U289" t="s">
        <v>1898</v>
      </c>
      <c r="V289" t="s">
        <v>1898</v>
      </c>
      <c r="W289">
        <v>1</v>
      </c>
      <c r="X289">
        <v>1</v>
      </c>
      <c r="Y289">
        <v>0</v>
      </c>
      <c r="Z289">
        <v>1</v>
      </c>
      <c r="AA289">
        <v>0</v>
      </c>
      <c r="AB289">
        <v>0</v>
      </c>
    </row>
    <row r="290" spans="1:28" x14ac:dyDescent="0.35">
      <c r="A290" t="s">
        <v>536</v>
      </c>
      <c r="B290" s="1">
        <v>44203</v>
      </c>
      <c r="C290" s="1">
        <v>44234</v>
      </c>
      <c r="D290">
        <v>1</v>
      </c>
      <c r="E290" t="s">
        <v>541</v>
      </c>
      <c r="F290" s="1">
        <v>44203</v>
      </c>
      <c r="G290">
        <v>0</v>
      </c>
      <c r="H290" s="1">
        <v>44229</v>
      </c>
      <c r="I290">
        <v>0</v>
      </c>
      <c r="J290" t="s">
        <v>1898</v>
      </c>
      <c r="K290" t="s">
        <v>1898</v>
      </c>
      <c r="L290" t="s">
        <v>1898</v>
      </c>
      <c r="M290" t="s">
        <v>1898</v>
      </c>
      <c r="N290" t="s">
        <v>1898</v>
      </c>
      <c r="O290" t="s">
        <v>1898</v>
      </c>
      <c r="P290">
        <v>0</v>
      </c>
      <c r="Q290" t="s">
        <v>1898</v>
      </c>
      <c r="R290" t="s">
        <v>1898</v>
      </c>
      <c r="S290" t="s">
        <v>1898</v>
      </c>
      <c r="T290" t="s">
        <v>1898</v>
      </c>
      <c r="U290" t="s">
        <v>1898</v>
      </c>
      <c r="V290" t="s">
        <v>1898</v>
      </c>
      <c r="W290">
        <v>1</v>
      </c>
      <c r="X290">
        <v>0</v>
      </c>
      <c r="Y290">
        <v>0</v>
      </c>
      <c r="Z290">
        <v>1</v>
      </c>
      <c r="AA290">
        <v>0</v>
      </c>
      <c r="AB290">
        <v>0</v>
      </c>
    </row>
    <row r="291" spans="1:28" x14ac:dyDescent="0.35">
      <c r="A291" t="s">
        <v>536</v>
      </c>
      <c r="B291" s="1">
        <v>44203</v>
      </c>
      <c r="C291" s="1">
        <v>44514</v>
      </c>
      <c r="D291">
        <v>1</v>
      </c>
      <c r="E291" t="s">
        <v>543</v>
      </c>
      <c r="F291" s="1">
        <v>44203</v>
      </c>
      <c r="G291">
        <v>0</v>
      </c>
      <c r="H291" s="1">
        <v>44203</v>
      </c>
      <c r="I291">
        <v>1</v>
      </c>
      <c r="J291">
        <v>0</v>
      </c>
      <c r="K291">
        <v>1</v>
      </c>
      <c r="L291">
        <v>1</v>
      </c>
      <c r="M291">
        <v>0</v>
      </c>
      <c r="N291">
        <v>0</v>
      </c>
      <c r="O291">
        <v>0</v>
      </c>
      <c r="P291">
        <v>0</v>
      </c>
      <c r="Q291" t="s">
        <v>1898</v>
      </c>
      <c r="R291" t="s">
        <v>1898</v>
      </c>
      <c r="S291" t="s">
        <v>1898</v>
      </c>
      <c r="T291" t="s">
        <v>1898</v>
      </c>
      <c r="U291" t="s">
        <v>1898</v>
      </c>
      <c r="V291" t="s">
        <v>1898</v>
      </c>
      <c r="W291">
        <v>1</v>
      </c>
      <c r="X291">
        <v>0</v>
      </c>
      <c r="Y291">
        <v>0</v>
      </c>
      <c r="Z291">
        <v>1</v>
      </c>
      <c r="AA291">
        <v>0</v>
      </c>
      <c r="AB291">
        <v>0</v>
      </c>
    </row>
    <row r="292" spans="1:28" x14ac:dyDescent="0.35">
      <c r="A292" t="s">
        <v>536</v>
      </c>
      <c r="B292" s="1">
        <v>44207</v>
      </c>
      <c r="C292" s="1">
        <v>44228</v>
      </c>
      <c r="D292">
        <v>1</v>
      </c>
      <c r="E292" t="s">
        <v>545</v>
      </c>
      <c r="F292" s="1">
        <v>44207</v>
      </c>
      <c r="G292">
        <v>0</v>
      </c>
      <c r="H292" s="1">
        <v>44228</v>
      </c>
      <c r="I292">
        <v>1</v>
      </c>
      <c r="J292">
        <v>0</v>
      </c>
      <c r="K292">
        <v>0</v>
      </c>
      <c r="L292">
        <v>1</v>
      </c>
      <c r="M292">
        <v>0</v>
      </c>
      <c r="N292">
        <v>0</v>
      </c>
      <c r="O292">
        <v>0</v>
      </c>
      <c r="P292">
        <v>1</v>
      </c>
      <c r="Q292">
        <v>0</v>
      </c>
      <c r="R292">
        <v>0</v>
      </c>
      <c r="S292">
        <v>1</v>
      </c>
      <c r="T292">
        <v>0</v>
      </c>
      <c r="U292">
        <v>0</v>
      </c>
      <c r="V292">
        <v>0</v>
      </c>
      <c r="W292">
        <v>1</v>
      </c>
      <c r="X292">
        <v>0</v>
      </c>
      <c r="Y292">
        <v>0</v>
      </c>
      <c r="Z292">
        <v>1</v>
      </c>
      <c r="AA292">
        <v>0</v>
      </c>
      <c r="AB292">
        <v>0</v>
      </c>
    </row>
    <row r="293" spans="1:28" x14ac:dyDescent="0.35">
      <c r="A293" t="s">
        <v>536</v>
      </c>
      <c r="B293" s="1">
        <v>44207</v>
      </c>
      <c r="C293" s="1">
        <v>44514</v>
      </c>
      <c r="D293">
        <v>1</v>
      </c>
      <c r="E293" t="s">
        <v>547</v>
      </c>
      <c r="F293" s="1">
        <v>44207</v>
      </c>
      <c r="G293">
        <v>0</v>
      </c>
      <c r="H293" s="1">
        <v>44221</v>
      </c>
      <c r="I293">
        <v>1</v>
      </c>
      <c r="J293">
        <v>0</v>
      </c>
      <c r="K293">
        <v>1</v>
      </c>
      <c r="L293">
        <v>0</v>
      </c>
      <c r="M293">
        <v>0</v>
      </c>
      <c r="N293">
        <v>0</v>
      </c>
      <c r="O293">
        <v>0</v>
      </c>
      <c r="P293">
        <v>1</v>
      </c>
      <c r="Q293">
        <v>0</v>
      </c>
      <c r="R293">
        <v>1</v>
      </c>
      <c r="S293">
        <v>0</v>
      </c>
      <c r="T293">
        <v>0</v>
      </c>
      <c r="U293">
        <v>0</v>
      </c>
      <c r="V293">
        <v>0</v>
      </c>
      <c r="W293">
        <v>0</v>
      </c>
      <c r="X293" t="s">
        <v>1898</v>
      </c>
      <c r="Y293" t="s">
        <v>1898</v>
      </c>
      <c r="Z293" t="s">
        <v>1898</v>
      </c>
      <c r="AA293" t="s">
        <v>1898</v>
      </c>
      <c r="AB293" t="s">
        <v>1898</v>
      </c>
    </row>
    <row r="294" spans="1:28" x14ac:dyDescent="0.35">
      <c r="A294" t="s">
        <v>536</v>
      </c>
      <c r="B294" s="1">
        <v>44210</v>
      </c>
      <c r="C294" s="1">
        <v>44514</v>
      </c>
      <c r="D294">
        <v>1</v>
      </c>
      <c r="E294" t="s">
        <v>553</v>
      </c>
      <c r="F294" s="1">
        <v>44210</v>
      </c>
      <c r="G294">
        <v>0</v>
      </c>
      <c r="H294" s="1">
        <v>44210</v>
      </c>
      <c r="I294">
        <v>0</v>
      </c>
      <c r="J294" t="s">
        <v>1898</v>
      </c>
      <c r="K294" t="s">
        <v>1898</v>
      </c>
      <c r="L294" t="s">
        <v>1898</v>
      </c>
      <c r="M294" t="s">
        <v>1898</v>
      </c>
      <c r="N294" t="s">
        <v>1898</v>
      </c>
      <c r="O294" t="s">
        <v>1898</v>
      </c>
      <c r="P294">
        <v>1</v>
      </c>
      <c r="Q294">
        <v>0</v>
      </c>
      <c r="R294">
        <v>0</v>
      </c>
      <c r="S294">
        <v>1</v>
      </c>
      <c r="T294">
        <v>0</v>
      </c>
      <c r="U294">
        <v>0</v>
      </c>
      <c r="V294">
        <v>0</v>
      </c>
      <c r="W294">
        <v>1</v>
      </c>
      <c r="X294">
        <v>0</v>
      </c>
      <c r="Y294">
        <v>0</v>
      </c>
      <c r="Z294">
        <v>1</v>
      </c>
      <c r="AA294">
        <v>0</v>
      </c>
      <c r="AB294">
        <v>0</v>
      </c>
    </row>
    <row r="295" spans="1:28" x14ac:dyDescent="0.35">
      <c r="A295" t="s">
        <v>536</v>
      </c>
      <c r="B295" s="1">
        <v>44210</v>
      </c>
      <c r="C295" s="1">
        <v>44514</v>
      </c>
      <c r="D295">
        <v>1</v>
      </c>
      <c r="E295" t="s">
        <v>551</v>
      </c>
      <c r="F295" s="1">
        <v>44210</v>
      </c>
      <c r="G295">
        <v>0</v>
      </c>
      <c r="H295" s="1">
        <v>44210</v>
      </c>
      <c r="I295">
        <v>0</v>
      </c>
      <c r="J295" t="s">
        <v>1898</v>
      </c>
      <c r="K295" t="s">
        <v>1898</v>
      </c>
      <c r="L295" t="s">
        <v>1898</v>
      </c>
      <c r="M295" t="s">
        <v>1898</v>
      </c>
      <c r="N295" t="s">
        <v>1898</v>
      </c>
      <c r="O295" t="s">
        <v>1898</v>
      </c>
      <c r="P295">
        <v>1</v>
      </c>
      <c r="Q295">
        <v>0</v>
      </c>
      <c r="R295">
        <v>0</v>
      </c>
      <c r="S295">
        <v>1</v>
      </c>
      <c r="T295">
        <v>0</v>
      </c>
      <c r="U295">
        <v>0</v>
      </c>
      <c r="V295">
        <v>0</v>
      </c>
      <c r="W295">
        <v>1</v>
      </c>
      <c r="X295">
        <v>0</v>
      </c>
      <c r="Y295">
        <v>0</v>
      </c>
      <c r="Z295">
        <v>1</v>
      </c>
      <c r="AA295">
        <v>0</v>
      </c>
      <c r="AB295">
        <v>0</v>
      </c>
    </row>
    <row r="296" spans="1:28" x14ac:dyDescent="0.35">
      <c r="A296" t="s">
        <v>536</v>
      </c>
      <c r="B296" s="1">
        <v>44210</v>
      </c>
      <c r="C296" s="1">
        <v>44514</v>
      </c>
      <c r="D296">
        <v>1</v>
      </c>
      <c r="E296" t="s">
        <v>555</v>
      </c>
      <c r="F296" s="1">
        <v>44210</v>
      </c>
      <c r="G296">
        <v>0</v>
      </c>
      <c r="H296" s="1">
        <v>44210</v>
      </c>
      <c r="I296">
        <v>1</v>
      </c>
      <c r="J296">
        <v>0</v>
      </c>
      <c r="K296">
        <v>1</v>
      </c>
      <c r="L296">
        <v>1</v>
      </c>
      <c r="M296">
        <v>0</v>
      </c>
      <c r="N296">
        <v>0</v>
      </c>
      <c r="O296">
        <v>0</v>
      </c>
      <c r="P296">
        <v>1</v>
      </c>
      <c r="Q296">
        <v>1</v>
      </c>
      <c r="R296">
        <v>0</v>
      </c>
      <c r="S296">
        <v>1</v>
      </c>
      <c r="T296">
        <v>0</v>
      </c>
      <c r="U296">
        <v>0</v>
      </c>
      <c r="V296">
        <v>0</v>
      </c>
      <c r="W296">
        <v>1</v>
      </c>
      <c r="X296">
        <v>1</v>
      </c>
      <c r="Y296">
        <v>0</v>
      </c>
      <c r="Z296">
        <v>1</v>
      </c>
      <c r="AA296">
        <v>0</v>
      </c>
      <c r="AB296">
        <v>0</v>
      </c>
    </row>
    <row r="297" spans="1:28" x14ac:dyDescent="0.35">
      <c r="A297" t="s">
        <v>536</v>
      </c>
      <c r="B297" s="1">
        <v>44210</v>
      </c>
      <c r="C297" s="1">
        <v>44514</v>
      </c>
      <c r="D297">
        <v>1</v>
      </c>
      <c r="E297" t="s">
        <v>549</v>
      </c>
      <c r="F297" s="1">
        <v>44210</v>
      </c>
      <c r="G297">
        <v>0</v>
      </c>
      <c r="H297" s="1">
        <v>44210</v>
      </c>
      <c r="I297">
        <v>1</v>
      </c>
      <c r="J297">
        <v>0</v>
      </c>
      <c r="K297">
        <v>0</v>
      </c>
      <c r="L297">
        <v>1</v>
      </c>
      <c r="M297">
        <v>0</v>
      </c>
      <c r="N297">
        <v>0</v>
      </c>
      <c r="O297">
        <v>0</v>
      </c>
      <c r="P297">
        <v>0</v>
      </c>
      <c r="Q297" t="s">
        <v>1898</v>
      </c>
      <c r="R297" t="s">
        <v>1898</v>
      </c>
      <c r="S297" t="s">
        <v>1898</v>
      </c>
      <c r="T297" t="s">
        <v>1898</v>
      </c>
      <c r="U297" t="s">
        <v>1898</v>
      </c>
      <c r="V297" t="s">
        <v>1898</v>
      </c>
      <c r="W297">
        <v>1</v>
      </c>
      <c r="X297">
        <v>0</v>
      </c>
      <c r="Y297">
        <v>0</v>
      </c>
      <c r="Z297">
        <v>1</v>
      </c>
      <c r="AA297">
        <v>0</v>
      </c>
      <c r="AB297">
        <v>0</v>
      </c>
    </row>
    <row r="298" spans="1:28" x14ac:dyDescent="0.35">
      <c r="A298" t="s">
        <v>536</v>
      </c>
      <c r="B298" s="1">
        <v>44210</v>
      </c>
      <c r="C298" s="1">
        <v>44514</v>
      </c>
      <c r="D298">
        <v>1</v>
      </c>
      <c r="E298" t="s">
        <v>191</v>
      </c>
      <c r="F298" s="1">
        <v>44575</v>
      </c>
      <c r="G298">
        <v>0</v>
      </c>
      <c r="H298" s="1">
        <v>44575</v>
      </c>
      <c r="I298">
        <v>1</v>
      </c>
      <c r="J298">
        <v>1</v>
      </c>
      <c r="K298">
        <v>0</v>
      </c>
      <c r="L298">
        <v>1</v>
      </c>
      <c r="M298">
        <v>0</v>
      </c>
      <c r="N298">
        <v>0</v>
      </c>
      <c r="O298">
        <v>0</v>
      </c>
      <c r="P298">
        <v>1</v>
      </c>
      <c r="Q298">
        <v>1</v>
      </c>
      <c r="R298">
        <v>0</v>
      </c>
      <c r="S298">
        <v>1</v>
      </c>
      <c r="T298">
        <v>0</v>
      </c>
      <c r="U298">
        <v>0</v>
      </c>
      <c r="V298">
        <v>0</v>
      </c>
      <c r="W298">
        <v>0</v>
      </c>
      <c r="X298" t="s">
        <v>1898</v>
      </c>
      <c r="Y298" t="s">
        <v>1898</v>
      </c>
      <c r="Z298" t="s">
        <v>1898</v>
      </c>
      <c r="AA298" t="s">
        <v>1898</v>
      </c>
      <c r="AB298" t="s">
        <v>1898</v>
      </c>
    </row>
    <row r="299" spans="1:28" x14ac:dyDescent="0.35">
      <c r="A299" t="s">
        <v>536</v>
      </c>
      <c r="B299" s="1">
        <v>44221</v>
      </c>
      <c r="C299" s="1">
        <v>44249</v>
      </c>
      <c r="D299">
        <v>1</v>
      </c>
      <c r="E299" t="s">
        <v>559</v>
      </c>
      <c r="F299" s="1">
        <v>44221</v>
      </c>
      <c r="G299">
        <v>0</v>
      </c>
      <c r="H299" s="1">
        <v>44249</v>
      </c>
      <c r="I299">
        <v>1</v>
      </c>
      <c r="J299">
        <v>0</v>
      </c>
      <c r="K299">
        <v>1</v>
      </c>
      <c r="L299">
        <v>0</v>
      </c>
      <c r="M299">
        <v>0</v>
      </c>
      <c r="N299">
        <v>0</v>
      </c>
      <c r="O299">
        <v>0</v>
      </c>
      <c r="P299">
        <v>0</v>
      </c>
      <c r="Q299" t="s">
        <v>1898</v>
      </c>
      <c r="R299" t="s">
        <v>1898</v>
      </c>
      <c r="S299" t="s">
        <v>1898</v>
      </c>
      <c r="T299" t="s">
        <v>1898</v>
      </c>
      <c r="U299" t="s">
        <v>1898</v>
      </c>
      <c r="V299" t="s">
        <v>1898</v>
      </c>
      <c r="W299">
        <v>0</v>
      </c>
      <c r="X299" t="s">
        <v>1898</v>
      </c>
      <c r="Y299" t="s">
        <v>1898</v>
      </c>
      <c r="Z299" t="s">
        <v>1898</v>
      </c>
      <c r="AA299" t="s">
        <v>1898</v>
      </c>
      <c r="AB299" t="s">
        <v>1898</v>
      </c>
    </row>
    <row r="300" spans="1:28" x14ac:dyDescent="0.35">
      <c r="A300" t="s">
        <v>536</v>
      </c>
      <c r="B300" s="1">
        <v>44229</v>
      </c>
      <c r="C300" s="1">
        <v>44291</v>
      </c>
      <c r="D300">
        <v>1</v>
      </c>
      <c r="E300" t="s">
        <v>545</v>
      </c>
      <c r="F300" s="1">
        <v>44207</v>
      </c>
      <c r="G300">
        <v>1</v>
      </c>
      <c r="H300" s="1">
        <v>44287</v>
      </c>
      <c r="I300">
        <v>1</v>
      </c>
      <c r="J300">
        <v>0</v>
      </c>
      <c r="K300">
        <v>0</v>
      </c>
      <c r="L300">
        <v>1</v>
      </c>
      <c r="M300">
        <v>0</v>
      </c>
      <c r="N300">
        <v>0</v>
      </c>
      <c r="O300">
        <v>0</v>
      </c>
      <c r="P300">
        <v>1</v>
      </c>
      <c r="Q300">
        <v>0</v>
      </c>
      <c r="R300">
        <v>0</v>
      </c>
      <c r="S300">
        <v>1</v>
      </c>
      <c r="T300">
        <v>0</v>
      </c>
      <c r="U300">
        <v>0</v>
      </c>
      <c r="V300">
        <v>0</v>
      </c>
      <c r="W300">
        <v>1</v>
      </c>
      <c r="X300">
        <v>0</v>
      </c>
      <c r="Y300">
        <v>0</v>
      </c>
      <c r="Z300">
        <v>1</v>
      </c>
      <c r="AA300">
        <v>0</v>
      </c>
      <c r="AB300">
        <v>0</v>
      </c>
    </row>
    <row r="301" spans="1:28" x14ac:dyDescent="0.35">
      <c r="A301" t="s">
        <v>536</v>
      </c>
      <c r="B301" s="1">
        <v>44235</v>
      </c>
      <c r="C301" s="1">
        <v>44291</v>
      </c>
      <c r="D301">
        <v>1</v>
      </c>
      <c r="E301" t="s">
        <v>541</v>
      </c>
      <c r="F301" s="1">
        <v>44203</v>
      </c>
      <c r="G301">
        <v>1</v>
      </c>
      <c r="H301" s="1">
        <v>44291</v>
      </c>
      <c r="I301">
        <v>0</v>
      </c>
      <c r="J301" t="s">
        <v>1898</v>
      </c>
      <c r="K301" t="s">
        <v>1898</v>
      </c>
      <c r="L301" t="s">
        <v>1898</v>
      </c>
      <c r="M301" t="s">
        <v>1898</v>
      </c>
      <c r="N301" t="s">
        <v>1898</v>
      </c>
      <c r="O301" t="s">
        <v>1898</v>
      </c>
      <c r="P301">
        <v>0</v>
      </c>
      <c r="Q301" t="s">
        <v>1898</v>
      </c>
      <c r="R301" t="s">
        <v>1898</v>
      </c>
      <c r="S301" t="s">
        <v>1898</v>
      </c>
      <c r="T301" t="s">
        <v>1898</v>
      </c>
      <c r="U301" t="s">
        <v>1898</v>
      </c>
      <c r="V301" t="s">
        <v>1898</v>
      </c>
      <c r="W301">
        <v>1</v>
      </c>
      <c r="X301">
        <v>1</v>
      </c>
      <c r="Y301">
        <v>0</v>
      </c>
      <c r="Z301">
        <v>1</v>
      </c>
      <c r="AA301">
        <v>0</v>
      </c>
      <c r="AB301">
        <v>0</v>
      </c>
    </row>
    <row r="302" spans="1:28" x14ac:dyDescent="0.35">
      <c r="A302" t="s">
        <v>536</v>
      </c>
      <c r="B302" s="1">
        <v>44236</v>
      </c>
      <c r="C302" s="1">
        <v>44283</v>
      </c>
      <c r="D302">
        <v>1</v>
      </c>
      <c r="E302" t="s">
        <v>539</v>
      </c>
      <c r="F302" s="1">
        <v>44200</v>
      </c>
      <c r="G302">
        <v>1</v>
      </c>
      <c r="H302" s="1">
        <v>44280</v>
      </c>
      <c r="I302">
        <v>1</v>
      </c>
      <c r="J302">
        <v>0</v>
      </c>
      <c r="K302">
        <v>1</v>
      </c>
      <c r="L302">
        <v>0</v>
      </c>
      <c r="M302">
        <v>0</v>
      </c>
      <c r="N302">
        <v>0</v>
      </c>
      <c r="O302">
        <v>0</v>
      </c>
      <c r="P302">
        <v>0</v>
      </c>
      <c r="Q302" t="s">
        <v>1898</v>
      </c>
      <c r="R302" t="s">
        <v>1898</v>
      </c>
      <c r="S302" t="s">
        <v>1898</v>
      </c>
      <c r="T302" t="s">
        <v>1898</v>
      </c>
      <c r="U302" t="s">
        <v>1898</v>
      </c>
      <c r="V302" t="s">
        <v>1898</v>
      </c>
      <c r="W302">
        <v>0</v>
      </c>
      <c r="X302" t="s">
        <v>1898</v>
      </c>
      <c r="Y302" t="s">
        <v>1898</v>
      </c>
      <c r="Z302" t="s">
        <v>1898</v>
      </c>
      <c r="AA302" t="s">
        <v>1898</v>
      </c>
      <c r="AB302" t="s">
        <v>1898</v>
      </c>
    </row>
    <row r="303" spans="1:28" x14ac:dyDescent="0.35">
      <c r="A303" t="s">
        <v>536</v>
      </c>
      <c r="B303" s="1">
        <v>44250</v>
      </c>
      <c r="C303" s="1">
        <v>44514</v>
      </c>
      <c r="D303">
        <v>1</v>
      </c>
      <c r="E303" t="s">
        <v>559</v>
      </c>
      <c r="F303" s="1">
        <v>44221</v>
      </c>
      <c r="G303">
        <v>1</v>
      </c>
      <c r="H303" s="1">
        <v>44259</v>
      </c>
      <c r="I303">
        <v>1</v>
      </c>
      <c r="J303">
        <v>0</v>
      </c>
      <c r="K303">
        <v>1</v>
      </c>
      <c r="L303">
        <v>0</v>
      </c>
      <c r="M303">
        <v>0</v>
      </c>
      <c r="N303">
        <v>0</v>
      </c>
      <c r="O303">
        <v>0</v>
      </c>
      <c r="P303">
        <v>0</v>
      </c>
      <c r="Q303" t="s">
        <v>1898</v>
      </c>
      <c r="R303" t="s">
        <v>1898</v>
      </c>
      <c r="S303" t="s">
        <v>1898</v>
      </c>
      <c r="T303" t="s">
        <v>1898</v>
      </c>
      <c r="U303" t="s">
        <v>1898</v>
      </c>
      <c r="V303" t="s">
        <v>1898</v>
      </c>
      <c r="W303">
        <v>0</v>
      </c>
      <c r="X303" t="s">
        <v>1898</v>
      </c>
      <c r="Y303" t="s">
        <v>1898</v>
      </c>
      <c r="Z303" t="s">
        <v>1898</v>
      </c>
      <c r="AA303" t="s">
        <v>1898</v>
      </c>
      <c r="AB303" t="s">
        <v>1898</v>
      </c>
    </row>
    <row r="304" spans="1:28" x14ac:dyDescent="0.35">
      <c r="A304" t="s">
        <v>536</v>
      </c>
      <c r="B304" s="1">
        <v>44284</v>
      </c>
      <c r="C304" s="1">
        <v>44294</v>
      </c>
      <c r="D304">
        <v>1</v>
      </c>
      <c r="E304" t="s">
        <v>539</v>
      </c>
      <c r="F304" s="1">
        <v>44200</v>
      </c>
      <c r="G304">
        <v>2</v>
      </c>
      <c r="H304" s="1">
        <v>44292</v>
      </c>
      <c r="I304">
        <v>1</v>
      </c>
      <c r="J304">
        <v>0</v>
      </c>
      <c r="K304">
        <v>1</v>
      </c>
      <c r="L304">
        <v>0</v>
      </c>
      <c r="M304">
        <v>0</v>
      </c>
      <c r="N304">
        <v>0</v>
      </c>
      <c r="O304">
        <v>0</v>
      </c>
      <c r="P304">
        <v>0</v>
      </c>
      <c r="Q304" t="s">
        <v>1898</v>
      </c>
      <c r="R304" t="s">
        <v>1898</v>
      </c>
      <c r="S304" t="s">
        <v>1898</v>
      </c>
      <c r="T304" t="s">
        <v>1898</v>
      </c>
      <c r="U304" t="s">
        <v>1898</v>
      </c>
      <c r="V304" t="s">
        <v>1898</v>
      </c>
      <c r="W304">
        <v>0</v>
      </c>
      <c r="X304" t="s">
        <v>1898</v>
      </c>
      <c r="Y304" t="s">
        <v>1898</v>
      </c>
      <c r="Z304" t="s">
        <v>1898</v>
      </c>
      <c r="AA304" t="s">
        <v>1898</v>
      </c>
      <c r="AB304" t="s">
        <v>1898</v>
      </c>
    </row>
    <row r="305" spans="1:28" x14ac:dyDescent="0.35">
      <c r="A305" t="s">
        <v>536</v>
      </c>
      <c r="B305" s="1">
        <v>44292</v>
      </c>
      <c r="C305" s="1">
        <v>44307</v>
      </c>
      <c r="D305">
        <v>1</v>
      </c>
      <c r="E305" t="s">
        <v>545</v>
      </c>
      <c r="F305" s="1">
        <v>44207</v>
      </c>
      <c r="G305">
        <v>2</v>
      </c>
      <c r="H305" s="1">
        <v>44305</v>
      </c>
      <c r="I305">
        <v>1</v>
      </c>
      <c r="J305">
        <v>0</v>
      </c>
      <c r="K305">
        <v>0</v>
      </c>
      <c r="L305">
        <v>1</v>
      </c>
      <c r="M305">
        <v>0</v>
      </c>
      <c r="N305">
        <v>0</v>
      </c>
      <c r="O305">
        <v>0</v>
      </c>
      <c r="P305">
        <v>1</v>
      </c>
      <c r="Q305">
        <v>0</v>
      </c>
      <c r="R305">
        <v>0</v>
      </c>
      <c r="S305">
        <v>1</v>
      </c>
      <c r="T305">
        <v>0</v>
      </c>
      <c r="U305">
        <v>0</v>
      </c>
      <c r="V305">
        <v>0</v>
      </c>
      <c r="W305">
        <v>1</v>
      </c>
      <c r="X305">
        <v>0</v>
      </c>
      <c r="Y305">
        <v>0</v>
      </c>
      <c r="Z305">
        <v>1</v>
      </c>
      <c r="AA305">
        <v>0</v>
      </c>
      <c r="AB305">
        <v>0</v>
      </c>
    </row>
    <row r="306" spans="1:28" x14ac:dyDescent="0.35">
      <c r="A306" t="s">
        <v>536</v>
      </c>
      <c r="B306" s="1">
        <v>44292</v>
      </c>
      <c r="C306" s="1">
        <v>44319</v>
      </c>
      <c r="D306">
        <v>1</v>
      </c>
      <c r="E306" t="s">
        <v>541</v>
      </c>
      <c r="F306" s="1">
        <v>44203</v>
      </c>
      <c r="G306">
        <v>2</v>
      </c>
      <c r="H306" s="1">
        <v>44314</v>
      </c>
      <c r="I306">
        <v>0</v>
      </c>
      <c r="J306" t="s">
        <v>1898</v>
      </c>
      <c r="K306" t="s">
        <v>1898</v>
      </c>
      <c r="L306" t="s">
        <v>1898</v>
      </c>
      <c r="M306" t="s">
        <v>1898</v>
      </c>
      <c r="N306" t="s">
        <v>1898</v>
      </c>
      <c r="O306" t="s">
        <v>1898</v>
      </c>
      <c r="P306">
        <v>0</v>
      </c>
      <c r="Q306" t="s">
        <v>1898</v>
      </c>
      <c r="R306" t="s">
        <v>1898</v>
      </c>
      <c r="S306" t="s">
        <v>1898</v>
      </c>
      <c r="T306" t="s">
        <v>1898</v>
      </c>
      <c r="U306" t="s">
        <v>1898</v>
      </c>
      <c r="V306" t="s">
        <v>1898</v>
      </c>
      <c r="W306">
        <v>1</v>
      </c>
      <c r="X306">
        <v>1</v>
      </c>
      <c r="Y306">
        <v>0</v>
      </c>
      <c r="Z306">
        <v>1</v>
      </c>
      <c r="AA306">
        <v>0</v>
      </c>
      <c r="AB306">
        <v>0</v>
      </c>
    </row>
    <row r="307" spans="1:28" x14ac:dyDescent="0.35">
      <c r="A307" t="s">
        <v>536</v>
      </c>
      <c r="B307" s="1">
        <v>44295</v>
      </c>
      <c r="C307" s="1">
        <v>44514</v>
      </c>
      <c r="D307">
        <v>1</v>
      </c>
      <c r="E307" t="s">
        <v>539</v>
      </c>
      <c r="F307" s="1">
        <v>44200</v>
      </c>
      <c r="G307">
        <v>4</v>
      </c>
      <c r="H307" s="1">
        <v>44301</v>
      </c>
      <c r="I307">
        <v>1</v>
      </c>
      <c r="J307">
        <v>0</v>
      </c>
      <c r="K307">
        <v>1</v>
      </c>
      <c r="L307">
        <v>0</v>
      </c>
      <c r="M307">
        <v>0</v>
      </c>
      <c r="N307">
        <v>0</v>
      </c>
      <c r="O307">
        <v>0</v>
      </c>
      <c r="P307">
        <v>0</v>
      </c>
      <c r="Q307" t="s">
        <v>1898</v>
      </c>
      <c r="R307" t="s">
        <v>1898</v>
      </c>
      <c r="S307" t="s">
        <v>1898</v>
      </c>
      <c r="T307" t="s">
        <v>1898</v>
      </c>
      <c r="U307" t="s">
        <v>1898</v>
      </c>
      <c r="V307" t="s">
        <v>1898</v>
      </c>
      <c r="W307">
        <v>0</v>
      </c>
      <c r="X307" t="s">
        <v>1898</v>
      </c>
      <c r="Y307" t="s">
        <v>1898</v>
      </c>
      <c r="Z307" t="s">
        <v>1898</v>
      </c>
      <c r="AA307" t="s">
        <v>1898</v>
      </c>
      <c r="AB307" t="s">
        <v>1898</v>
      </c>
    </row>
    <row r="308" spans="1:28" x14ac:dyDescent="0.35">
      <c r="A308" t="s">
        <v>536</v>
      </c>
      <c r="B308" s="1">
        <v>44299</v>
      </c>
      <c r="C308" s="1">
        <v>44314</v>
      </c>
      <c r="D308">
        <v>1</v>
      </c>
      <c r="E308" t="s">
        <v>1907</v>
      </c>
      <c r="F308" s="1">
        <v>44210</v>
      </c>
      <c r="G308">
        <v>2</v>
      </c>
      <c r="H308" s="1">
        <v>44314</v>
      </c>
      <c r="I308">
        <v>1</v>
      </c>
      <c r="J308">
        <v>0</v>
      </c>
      <c r="K308">
        <v>0</v>
      </c>
      <c r="L308">
        <v>1</v>
      </c>
      <c r="M308">
        <v>0</v>
      </c>
      <c r="N308">
        <v>0</v>
      </c>
      <c r="O308">
        <v>0</v>
      </c>
      <c r="P308">
        <v>1</v>
      </c>
      <c r="Q308">
        <v>0</v>
      </c>
      <c r="R308">
        <v>0</v>
      </c>
      <c r="S308">
        <v>1</v>
      </c>
      <c r="T308">
        <v>0</v>
      </c>
      <c r="U308">
        <v>0</v>
      </c>
      <c r="V308">
        <v>0</v>
      </c>
      <c r="W308">
        <v>1</v>
      </c>
      <c r="X308">
        <v>0</v>
      </c>
      <c r="Y308">
        <v>0</v>
      </c>
      <c r="Z308">
        <v>1</v>
      </c>
      <c r="AA308">
        <v>0</v>
      </c>
      <c r="AB308">
        <v>0</v>
      </c>
    </row>
    <row r="309" spans="1:28" x14ac:dyDescent="0.35">
      <c r="A309" t="s">
        <v>536</v>
      </c>
      <c r="B309" s="1">
        <v>44308</v>
      </c>
      <c r="C309" s="1">
        <v>44701</v>
      </c>
      <c r="D309">
        <v>1</v>
      </c>
      <c r="E309" t="s">
        <v>545</v>
      </c>
      <c r="F309" s="1">
        <v>44207</v>
      </c>
      <c r="G309">
        <v>5</v>
      </c>
      <c r="H309" s="1">
        <v>44308</v>
      </c>
      <c r="I309">
        <v>1</v>
      </c>
      <c r="J309">
        <v>0</v>
      </c>
      <c r="K309">
        <v>0</v>
      </c>
      <c r="L309">
        <v>1</v>
      </c>
      <c r="M309">
        <v>0</v>
      </c>
      <c r="N309">
        <v>0</v>
      </c>
      <c r="O309">
        <v>0</v>
      </c>
      <c r="P309">
        <v>1</v>
      </c>
      <c r="Q309">
        <v>0</v>
      </c>
      <c r="R309">
        <v>0</v>
      </c>
      <c r="S309">
        <v>1</v>
      </c>
      <c r="T309">
        <v>0</v>
      </c>
      <c r="U309">
        <v>0</v>
      </c>
      <c r="V309">
        <v>0</v>
      </c>
      <c r="W309">
        <v>1</v>
      </c>
      <c r="X309">
        <v>0</v>
      </c>
      <c r="Y309">
        <v>0</v>
      </c>
      <c r="Z309">
        <v>1</v>
      </c>
      <c r="AA309">
        <v>0</v>
      </c>
      <c r="AB309">
        <v>0</v>
      </c>
    </row>
    <row r="310" spans="1:28" x14ac:dyDescent="0.35">
      <c r="A310" t="s">
        <v>536</v>
      </c>
      <c r="B310" s="1">
        <v>44315</v>
      </c>
      <c r="C310" s="1">
        <v>44701</v>
      </c>
      <c r="D310">
        <v>1</v>
      </c>
      <c r="E310" t="s">
        <v>1907</v>
      </c>
      <c r="F310" s="1">
        <v>44210</v>
      </c>
      <c r="G310">
        <v>5</v>
      </c>
      <c r="H310" s="1">
        <v>44315</v>
      </c>
      <c r="I310">
        <v>1</v>
      </c>
      <c r="J310">
        <v>0</v>
      </c>
      <c r="K310">
        <v>0</v>
      </c>
      <c r="L310">
        <v>1</v>
      </c>
      <c r="M310">
        <v>0</v>
      </c>
      <c r="N310">
        <v>0</v>
      </c>
      <c r="O310">
        <v>0</v>
      </c>
      <c r="P310">
        <v>1</v>
      </c>
      <c r="Q310">
        <v>0</v>
      </c>
      <c r="R310">
        <v>0</v>
      </c>
      <c r="S310">
        <v>1</v>
      </c>
      <c r="T310">
        <v>0</v>
      </c>
      <c r="U310">
        <v>0</v>
      </c>
      <c r="V310">
        <v>0</v>
      </c>
      <c r="W310">
        <v>1</v>
      </c>
      <c r="X310">
        <v>0</v>
      </c>
      <c r="Y310">
        <v>0</v>
      </c>
      <c r="Z310">
        <v>1</v>
      </c>
      <c r="AA310">
        <v>0</v>
      </c>
      <c r="AB310">
        <v>0</v>
      </c>
    </row>
    <row r="311" spans="1:28" x14ac:dyDescent="0.35">
      <c r="A311" t="s">
        <v>536</v>
      </c>
      <c r="B311" s="1">
        <v>44320</v>
      </c>
      <c r="C311" s="1">
        <v>44325</v>
      </c>
      <c r="D311">
        <v>1</v>
      </c>
      <c r="E311" t="s">
        <v>541</v>
      </c>
      <c r="F311" s="1">
        <v>44203</v>
      </c>
      <c r="G311">
        <v>4</v>
      </c>
      <c r="H311" s="1">
        <v>44320</v>
      </c>
      <c r="I311">
        <v>0</v>
      </c>
      <c r="J311" t="s">
        <v>1898</v>
      </c>
      <c r="K311" t="s">
        <v>1898</v>
      </c>
      <c r="L311" t="s">
        <v>1898</v>
      </c>
      <c r="M311" t="s">
        <v>1898</v>
      </c>
      <c r="N311" t="s">
        <v>1898</v>
      </c>
      <c r="O311" t="s">
        <v>1898</v>
      </c>
      <c r="P311">
        <v>0</v>
      </c>
      <c r="Q311" t="s">
        <v>1898</v>
      </c>
      <c r="R311" t="s">
        <v>1898</v>
      </c>
      <c r="S311" t="s">
        <v>1898</v>
      </c>
      <c r="T311" t="s">
        <v>1898</v>
      </c>
      <c r="U311" t="s">
        <v>1898</v>
      </c>
      <c r="V311" t="s">
        <v>1898</v>
      </c>
      <c r="W311">
        <v>1</v>
      </c>
      <c r="X311">
        <v>1</v>
      </c>
      <c r="Y311">
        <v>0</v>
      </c>
      <c r="Z311">
        <v>1</v>
      </c>
      <c r="AA311">
        <v>0</v>
      </c>
      <c r="AB311">
        <v>0</v>
      </c>
    </row>
    <row r="312" spans="1:28" x14ac:dyDescent="0.35">
      <c r="A312" t="s">
        <v>536</v>
      </c>
      <c r="B312" s="1">
        <v>44326</v>
      </c>
      <c r="C312" s="1">
        <v>44701</v>
      </c>
      <c r="D312">
        <v>1</v>
      </c>
      <c r="E312" t="s">
        <v>541</v>
      </c>
      <c r="F312" s="1">
        <v>44203</v>
      </c>
      <c r="G312">
        <v>5</v>
      </c>
      <c r="H312" s="1">
        <v>44326</v>
      </c>
      <c r="I312">
        <v>0</v>
      </c>
      <c r="J312" t="s">
        <v>1898</v>
      </c>
      <c r="K312" t="s">
        <v>1898</v>
      </c>
      <c r="L312" t="s">
        <v>1898</v>
      </c>
      <c r="M312" t="s">
        <v>1898</v>
      </c>
      <c r="N312" t="s">
        <v>1898</v>
      </c>
      <c r="O312" t="s">
        <v>1898</v>
      </c>
      <c r="P312">
        <v>0</v>
      </c>
      <c r="Q312" t="s">
        <v>1898</v>
      </c>
      <c r="R312" t="s">
        <v>1898</v>
      </c>
      <c r="S312" t="s">
        <v>1898</v>
      </c>
      <c r="T312" t="s">
        <v>1898</v>
      </c>
      <c r="U312" t="s">
        <v>1898</v>
      </c>
      <c r="V312" t="s">
        <v>1898</v>
      </c>
      <c r="W312">
        <v>1</v>
      </c>
      <c r="X312">
        <v>1</v>
      </c>
      <c r="Y312">
        <v>0</v>
      </c>
      <c r="Z312">
        <v>1</v>
      </c>
      <c r="AA312">
        <v>0</v>
      </c>
      <c r="AB312">
        <v>0</v>
      </c>
    </row>
    <row r="313" spans="1:28" x14ac:dyDescent="0.35">
      <c r="A313" t="s">
        <v>536</v>
      </c>
      <c r="B313" s="1">
        <v>44515</v>
      </c>
      <c r="C313" s="1">
        <v>44701</v>
      </c>
      <c r="D313">
        <v>1</v>
      </c>
      <c r="E313" t="s">
        <v>543</v>
      </c>
      <c r="F313" s="1">
        <v>44203</v>
      </c>
      <c r="G313">
        <v>3</v>
      </c>
      <c r="H313" s="1">
        <v>44203</v>
      </c>
      <c r="I313">
        <v>1</v>
      </c>
      <c r="J313">
        <v>0</v>
      </c>
      <c r="K313">
        <v>1</v>
      </c>
      <c r="L313">
        <v>1</v>
      </c>
      <c r="M313">
        <v>0</v>
      </c>
      <c r="N313">
        <v>0</v>
      </c>
      <c r="O313">
        <v>0</v>
      </c>
      <c r="P313">
        <v>0</v>
      </c>
      <c r="Q313" t="s">
        <v>1898</v>
      </c>
      <c r="R313" t="s">
        <v>1898</v>
      </c>
      <c r="S313" t="s">
        <v>1898</v>
      </c>
      <c r="T313" t="s">
        <v>1898</v>
      </c>
      <c r="U313" t="s">
        <v>1898</v>
      </c>
      <c r="V313" t="s">
        <v>1898</v>
      </c>
      <c r="W313">
        <v>1</v>
      </c>
      <c r="X313">
        <v>0</v>
      </c>
      <c r="Y313">
        <v>0</v>
      </c>
      <c r="Z313">
        <v>1</v>
      </c>
      <c r="AA313">
        <v>0</v>
      </c>
      <c r="AB313">
        <v>0</v>
      </c>
    </row>
    <row r="314" spans="1:28" x14ac:dyDescent="0.35">
      <c r="A314" t="s">
        <v>536</v>
      </c>
      <c r="B314" s="1">
        <v>44515</v>
      </c>
      <c r="C314" s="1">
        <v>44701</v>
      </c>
      <c r="D314">
        <v>1</v>
      </c>
      <c r="E314" t="s">
        <v>539</v>
      </c>
      <c r="F314" s="1">
        <v>44200</v>
      </c>
      <c r="G314">
        <v>3</v>
      </c>
      <c r="H314" s="1">
        <v>44301</v>
      </c>
      <c r="I314">
        <v>1</v>
      </c>
      <c r="J314">
        <v>0</v>
      </c>
      <c r="K314">
        <v>1</v>
      </c>
      <c r="L314">
        <v>0</v>
      </c>
      <c r="M314">
        <v>0</v>
      </c>
      <c r="N314">
        <v>0</v>
      </c>
      <c r="O314">
        <v>0</v>
      </c>
      <c r="P314">
        <v>0</v>
      </c>
      <c r="Q314" t="s">
        <v>1898</v>
      </c>
      <c r="R314" t="s">
        <v>1898</v>
      </c>
      <c r="S314" t="s">
        <v>1898</v>
      </c>
      <c r="T314" t="s">
        <v>1898</v>
      </c>
      <c r="U314" t="s">
        <v>1898</v>
      </c>
      <c r="V314" t="s">
        <v>1898</v>
      </c>
      <c r="W314">
        <v>0</v>
      </c>
      <c r="X314" t="s">
        <v>1898</v>
      </c>
      <c r="Y314" t="s">
        <v>1898</v>
      </c>
      <c r="Z314" t="s">
        <v>1898</v>
      </c>
      <c r="AA314" t="s">
        <v>1898</v>
      </c>
      <c r="AB314" t="s">
        <v>1898</v>
      </c>
    </row>
    <row r="315" spans="1:28" x14ac:dyDescent="0.35">
      <c r="A315" t="s">
        <v>536</v>
      </c>
      <c r="B315" s="1">
        <v>44515</v>
      </c>
      <c r="C315" s="1">
        <v>44701</v>
      </c>
      <c r="D315">
        <v>1</v>
      </c>
      <c r="E315" t="s">
        <v>553</v>
      </c>
      <c r="F315" s="1">
        <v>44210</v>
      </c>
      <c r="G315">
        <v>3</v>
      </c>
      <c r="H315" s="1">
        <v>44210</v>
      </c>
      <c r="I315">
        <v>0</v>
      </c>
      <c r="J315" t="s">
        <v>1898</v>
      </c>
      <c r="K315" t="s">
        <v>1898</v>
      </c>
      <c r="L315" t="s">
        <v>1898</v>
      </c>
      <c r="M315" t="s">
        <v>1898</v>
      </c>
      <c r="N315" t="s">
        <v>1898</v>
      </c>
      <c r="O315" t="s">
        <v>1898</v>
      </c>
      <c r="P315">
        <v>1</v>
      </c>
      <c r="Q315">
        <v>0</v>
      </c>
      <c r="R315">
        <v>0</v>
      </c>
      <c r="S315">
        <v>1</v>
      </c>
      <c r="T315">
        <v>0</v>
      </c>
      <c r="U315">
        <v>0</v>
      </c>
      <c r="V315">
        <v>0</v>
      </c>
      <c r="W315">
        <v>1</v>
      </c>
      <c r="X315">
        <v>0</v>
      </c>
      <c r="Y315">
        <v>0</v>
      </c>
      <c r="Z315">
        <v>1</v>
      </c>
      <c r="AA315">
        <v>0</v>
      </c>
      <c r="AB315">
        <v>0</v>
      </c>
    </row>
    <row r="316" spans="1:28" x14ac:dyDescent="0.35">
      <c r="A316" t="s">
        <v>536</v>
      </c>
      <c r="B316" s="1">
        <v>44515</v>
      </c>
      <c r="C316" s="1">
        <v>44701</v>
      </c>
      <c r="D316">
        <v>1</v>
      </c>
      <c r="E316" t="s">
        <v>551</v>
      </c>
      <c r="F316" s="1">
        <v>44210</v>
      </c>
      <c r="G316">
        <v>0</v>
      </c>
      <c r="H316" s="1">
        <v>44210</v>
      </c>
      <c r="I316">
        <v>0</v>
      </c>
      <c r="J316" t="s">
        <v>1898</v>
      </c>
      <c r="K316" t="s">
        <v>1898</v>
      </c>
      <c r="L316" t="s">
        <v>1898</v>
      </c>
      <c r="M316" t="s">
        <v>1898</v>
      </c>
      <c r="N316" t="s">
        <v>1898</v>
      </c>
      <c r="O316" t="s">
        <v>1898</v>
      </c>
      <c r="P316">
        <v>1</v>
      </c>
      <c r="Q316">
        <v>0</v>
      </c>
      <c r="R316">
        <v>0</v>
      </c>
      <c r="S316">
        <v>1</v>
      </c>
      <c r="T316">
        <v>0</v>
      </c>
      <c r="U316">
        <v>0</v>
      </c>
      <c r="V316">
        <v>0</v>
      </c>
      <c r="W316">
        <v>1</v>
      </c>
      <c r="X316">
        <v>0</v>
      </c>
      <c r="Y316">
        <v>0</v>
      </c>
      <c r="Z316">
        <v>1</v>
      </c>
      <c r="AA316">
        <v>0</v>
      </c>
      <c r="AB316">
        <v>0</v>
      </c>
    </row>
    <row r="317" spans="1:28" x14ac:dyDescent="0.35">
      <c r="A317" t="s">
        <v>536</v>
      </c>
      <c r="B317" s="1">
        <v>44515</v>
      </c>
      <c r="C317" s="1">
        <v>44701</v>
      </c>
      <c r="D317">
        <v>1</v>
      </c>
      <c r="E317" t="s">
        <v>555</v>
      </c>
      <c r="F317" s="1">
        <v>44210</v>
      </c>
      <c r="G317">
        <v>3</v>
      </c>
      <c r="H317" s="1">
        <v>44210</v>
      </c>
      <c r="I317">
        <v>1</v>
      </c>
      <c r="J317">
        <v>0</v>
      </c>
      <c r="K317">
        <v>1</v>
      </c>
      <c r="L317">
        <v>1</v>
      </c>
      <c r="M317">
        <v>0</v>
      </c>
      <c r="N317">
        <v>0</v>
      </c>
      <c r="O317">
        <v>0</v>
      </c>
      <c r="P317">
        <v>1</v>
      </c>
      <c r="Q317">
        <v>1</v>
      </c>
      <c r="R317">
        <v>0</v>
      </c>
      <c r="S317">
        <v>1</v>
      </c>
      <c r="T317">
        <v>0</v>
      </c>
      <c r="U317">
        <v>0</v>
      </c>
      <c r="V317">
        <v>0</v>
      </c>
      <c r="W317">
        <v>1</v>
      </c>
      <c r="X317">
        <v>1</v>
      </c>
      <c r="Y317">
        <v>0</v>
      </c>
      <c r="Z317">
        <v>1</v>
      </c>
      <c r="AA317">
        <v>0</v>
      </c>
      <c r="AB317">
        <v>0</v>
      </c>
    </row>
    <row r="318" spans="1:28" x14ac:dyDescent="0.35">
      <c r="A318" t="s">
        <v>536</v>
      </c>
      <c r="B318" s="1">
        <v>44515</v>
      </c>
      <c r="C318" s="1">
        <v>44701</v>
      </c>
      <c r="D318">
        <v>1</v>
      </c>
      <c r="E318" t="s">
        <v>549</v>
      </c>
      <c r="F318" s="1">
        <v>44210</v>
      </c>
      <c r="G318">
        <v>3</v>
      </c>
      <c r="H318" s="1">
        <v>44210</v>
      </c>
      <c r="I318">
        <v>1</v>
      </c>
      <c r="J318">
        <v>0</v>
      </c>
      <c r="K318">
        <v>0</v>
      </c>
      <c r="L318">
        <v>1</v>
      </c>
      <c r="M318">
        <v>0</v>
      </c>
      <c r="N318">
        <v>0</v>
      </c>
      <c r="O318">
        <v>0</v>
      </c>
      <c r="P318">
        <v>0</v>
      </c>
      <c r="Q318" t="s">
        <v>1898</v>
      </c>
      <c r="R318" t="s">
        <v>1898</v>
      </c>
      <c r="S318" t="s">
        <v>1898</v>
      </c>
      <c r="T318" t="s">
        <v>1898</v>
      </c>
      <c r="U318" t="s">
        <v>1898</v>
      </c>
      <c r="V318" t="s">
        <v>1898</v>
      </c>
      <c r="W318">
        <v>1</v>
      </c>
      <c r="X318">
        <v>0</v>
      </c>
      <c r="Y318">
        <v>0</v>
      </c>
      <c r="Z318">
        <v>1</v>
      </c>
      <c r="AA318">
        <v>0</v>
      </c>
      <c r="AB318">
        <v>0</v>
      </c>
    </row>
    <row r="319" spans="1:28" x14ac:dyDescent="0.35">
      <c r="A319" t="s">
        <v>536</v>
      </c>
      <c r="B319" s="1">
        <v>44515</v>
      </c>
      <c r="C319" s="1">
        <v>44701</v>
      </c>
      <c r="D319">
        <v>1</v>
      </c>
      <c r="E319" t="s">
        <v>547</v>
      </c>
      <c r="F319" s="1">
        <v>44207</v>
      </c>
      <c r="G319">
        <v>3</v>
      </c>
      <c r="H319" s="1">
        <v>44221</v>
      </c>
      <c r="I319">
        <v>1</v>
      </c>
      <c r="J319">
        <v>0</v>
      </c>
      <c r="K319">
        <v>1</v>
      </c>
      <c r="L319">
        <v>0</v>
      </c>
      <c r="M319">
        <v>0</v>
      </c>
      <c r="N319">
        <v>0</v>
      </c>
      <c r="O319">
        <v>0</v>
      </c>
      <c r="P319">
        <v>1</v>
      </c>
      <c r="Q319">
        <v>0</v>
      </c>
      <c r="R319">
        <v>1</v>
      </c>
      <c r="S319">
        <v>0</v>
      </c>
      <c r="T319">
        <v>0</v>
      </c>
      <c r="U319">
        <v>0</v>
      </c>
      <c r="V319">
        <v>0</v>
      </c>
      <c r="W319">
        <v>0</v>
      </c>
      <c r="X319" t="s">
        <v>1898</v>
      </c>
      <c r="Y319" t="s">
        <v>1898</v>
      </c>
      <c r="Z319" t="s">
        <v>1898</v>
      </c>
      <c r="AA319" t="s">
        <v>1898</v>
      </c>
      <c r="AB319" t="s">
        <v>1898</v>
      </c>
    </row>
    <row r="320" spans="1:28" x14ac:dyDescent="0.35">
      <c r="A320" t="s">
        <v>536</v>
      </c>
      <c r="B320" s="1">
        <v>44515</v>
      </c>
      <c r="C320" s="1">
        <v>44701</v>
      </c>
      <c r="D320">
        <v>1</v>
      </c>
      <c r="E320" t="s">
        <v>191</v>
      </c>
      <c r="F320" s="1">
        <v>44575</v>
      </c>
      <c r="G320">
        <v>3</v>
      </c>
      <c r="H320" s="1">
        <v>44575</v>
      </c>
      <c r="I320">
        <v>1</v>
      </c>
      <c r="J320">
        <v>1</v>
      </c>
      <c r="K320">
        <v>0</v>
      </c>
      <c r="L320">
        <v>1</v>
      </c>
      <c r="M320">
        <v>0</v>
      </c>
      <c r="N320">
        <v>0</v>
      </c>
      <c r="O320">
        <v>0</v>
      </c>
      <c r="P320">
        <v>1</v>
      </c>
      <c r="Q320">
        <v>1</v>
      </c>
      <c r="R320">
        <v>0</v>
      </c>
      <c r="S320">
        <v>1</v>
      </c>
      <c r="T320">
        <v>0</v>
      </c>
      <c r="U320">
        <v>0</v>
      </c>
      <c r="V320">
        <v>0</v>
      </c>
      <c r="W320">
        <v>0</v>
      </c>
      <c r="X320" t="s">
        <v>1898</v>
      </c>
      <c r="Y320" t="s">
        <v>1898</v>
      </c>
      <c r="Z320" t="s">
        <v>1898</v>
      </c>
      <c r="AA320" t="s">
        <v>1898</v>
      </c>
      <c r="AB320" t="s">
        <v>1898</v>
      </c>
    </row>
    <row r="321" spans="1:28" x14ac:dyDescent="0.35">
      <c r="A321" t="s">
        <v>536</v>
      </c>
      <c r="B321" s="1">
        <v>44515</v>
      </c>
      <c r="C321" s="1">
        <v>44701</v>
      </c>
      <c r="D321">
        <v>1</v>
      </c>
      <c r="E321" t="s">
        <v>559</v>
      </c>
      <c r="F321" s="1">
        <v>44221</v>
      </c>
      <c r="G321">
        <v>3</v>
      </c>
      <c r="H321" s="1">
        <v>44259</v>
      </c>
      <c r="I321">
        <v>1</v>
      </c>
      <c r="J321">
        <v>0</v>
      </c>
      <c r="K321">
        <v>1</v>
      </c>
      <c r="L321">
        <v>0</v>
      </c>
      <c r="M321">
        <v>0</v>
      </c>
      <c r="N321">
        <v>0</v>
      </c>
      <c r="O321">
        <v>0</v>
      </c>
      <c r="P321">
        <v>0</v>
      </c>
      <c r="Q321" t="s">
        <v>1898</v>
      </c>
      <c r="R321" t="s">
        <v>1898</v>
      </c>
      <c r="S321" t="s">
        <v>1898</v>
      </c>
      <c r="T321" t="s">
        <v>1898</v>
      </c>
      <c r="U321" t="s">
        <v>1898</v>
      </c>
      <c r="V321" t="s">
        <v>1898</v>
      </c>
      <c r="W321">
        <v>0</v>
      </c>
      <c r="X321" t="s">
        <v>1898</v>
      </c>
      <c r="Y321" t="s">
        <v>1898</v>
      </c>
      <c r="Z321" t="s">
        <v>1898</v>
      </c>
      <c r="AA321" t="s">
        <v>1898</v>
      </c>
      <c r="AB321" t="s">
        <v>1898</v>
      </c>
    </row>
    <row r="322" spans="1:28" x14ac:dyDescent="0.35">
      <c r="A322" t="s">
        <v>536</v>
      </c>
      <c r="B322" s="1">
        <v>44515</v>
      </c>
      <c r="C322" s="1">
        <v>44701</v>
      </c>
      <c r="D322">
        <v>1</v>
      </c>
      <c r="E322" t="s">
        <v>537</v>
      </c>
      <c r="F322" s="1">
        <v>44200</v>
      </c>
      <c r="G322">
        <v>3</v>
      </c>
      <c r="H322" s="1">
        <v>44221</v>
      </c>
      <c r="I322">
        <v>0</v>
      </c>
      <c r="J322" t="s">
        <v>1898</v>
      </c>
      <c r="K322" t="s">
        <v>1898</v>
      </c>
      <c r="L322" t="s">
        <v>1898</v>
      </c>
      <c r="M322" t="s">
        <v>1898</v>
      </c>
      <c r="N322" t="s">
        <v>1898</v>
      </c>
      <c r="O322" t="s">
        <v>1898</v>
      </c>
      <c r="P322">
        <v>0</v>
      </c>
      <c r="Q322" t="s">
        <v>1898</v>
      </c>
      <c r="R322" t="s">
        <v>1898</v>
      </c>
      <c r="S322" t="s">
        <v>1898</v>
      </c>
      <c r="T322" t="s">
        <v>1898</v>
      </c>
      <c r="U322" t="s">
        <v>1898</v>
      </c>
      <c r="V322" t="s">
        <v>1898</v>
      </c>
      <c r="W322">
        <v>1</v>
      </c>
      <c r="X322">
        <v>1</v>
      </c>
      <c r="Y322">
        <v>0</v>
      </c>
      <c r="Z322">
        <v>1</v>
      </c>
      <c r="AA322">
        <v>0</v>
      </c>
      <c r="AB322">
        <v>0</v>
      </c>
    </row>
    <row r="323" spans="1:28" x14ac:dyDescent="0.35">
      <c r="A323" t="s">
        <v>536</v>
      </c>
      <c r="B323" s="1">
        <v>44565</v>
      </c>
      <c r="C323" s="1">
        <v>44627</v>
      </c>
      <c r="D323">
        <v>1</v>
      </c>
      <c r="E323" t="s">
        <v>587</v>
      </c>
      <c r="F323" s="1">
        <v>44565</v>
      </c>
      <c r="G323">
        <v>0</v>
      </c>
      <c r="H323" s="1">
        <v>44565</v>
      </c>
      <c r="I323">
        <v>1</v>
      </c>
      <c r="J323">
        <v>1</v>
      </c>
      <c r="K323">
        <v>1</v>
      </c>
      <c r="L323">
        <v>1</v>
      </c>
      <c r="M323">
        <v>1</v>
      </c>
      <c r="N323">
        <v>0</v>
      </c>
      <c r="O323">
        <v>0</v>
      </c>
      <c r="P323">
        <v>1</v>
      </c>
      <c r="Q323">
        <v>0</v>
      </c>
      <c r="R323">
        <v>1</v>
      </c>
      <c r="S323">
        <v>0</v>
      </c>
      <c r="T323">
        <v>0</v>
      </c>
      <c r="U323">
        <v>0</v>
      </c>
      <c r="V323">
        <v>0</v>
      </c>
      <c r="W323">
        <v>1</v>
      </c>
      <c r="X323">
        <v>0</v>
      </c>
      <c r="Y323">
        <v>1</v>
      </c>
      <c r="Z323">
        <v>0</v>
      </c>
      <c r="AA323">
        <v>0</v>
      </c>
      <c r="AB323">
        <v>0</v>
      </c>
    </row>
    <row r="324" spans="1:28" x14ac:dyDescent="0.35">
      <c r="A324" t="s">
        <v>536</v>
      </c>
      <c r="B324" s="1">
        <v>44628</v>
      </c>
      <c r="C324" s="1">
        <v>44701</v>
      </c>
      <c r="D324">
        <v>1</v>
      </c>
      <c r="E324" t="s">
        <v>587</v>
      </c>
      <c r="F324" s="1">
        <v>44565</v>
      </c>
      <c r="G324">
        <v>3</v>
      </c>
      <c r="H324" s="1">
        <v>44565</v>
      </c>
      <c r="I324">
        <v>1</v>
      </c>
      <c r="J324">
        <v>1</v>
      </c>
      <c r="K324">
        <v>1</v>
      </c>
      <c r="L324">
        <v>1</v>
      </c>
      <c r="M324">
        <v>1</v>
      </c>
      <c r="N324">
        <v>0</v>
      </c>
      <c r="O324">
        <v>0</v>
      </c>
      <c r="P324">
        <v>1</v>
      </c>
      <c r="Q324">
        <v>0</v>
      </c>
      <c r="R324">
        <v>1</v>
      </c>
      <c r="S324">
        <v>0</v>
      </c>
      <c r="T324">
        <v>0</v>
      </c>
      <c r="U324">
        <v>0</v>
      </c>
      <c r="V324">
        <v>0</v>
      </c>
      <c r="W324">
        <v>1</v>
      </c>
      <c r="X324">
        <v>0</v>
      </c>
      <c r="Y324">
        <v>1</v>
      </c>
      <c r="Z324">
        <v>0</v>
      </c>
      <c r="AA324">
        <v>0</v>
      </c>
      <c r="AB324">
        <v>0</v>
      </c>
    </row>
    <row r="325" spans="1:28" x14ac:dyDescent="0.35">
      <c r="A325" t="s">
        <v>590</v>
      </c>
      <c r="B325" s="1">
        <v>44197</v>
      </c>
      <c r="C325" s="1">
        <v>44228</v>
      </c>
      <c r="D325">
        <v>0</v>
      </c>
      <c r="E325" t="s">
        <v>1898</v>
      </c>
      <c r="G325" t="s">
        <v>1898</v>
      </c>
      <c r="I325" t="s">
        <v>1898</v>
      </c>
      <c r="J325" t="s">
        <v>1898</v>
      </c>
      <c r="K325" t="s">
        <v>1898</v>
      </c>
      <c r="L325" t="s">
        <v>1898</v>
      </c>
      <c r="M325" t="s">
        <v>1898</v>
      </c>
      <c r="N325" t="s">
        <v>1898</v>
      </c>
      <c r="O325" t="s">
        <v>1898</v>
      </c>
      <c r="P325" t="s">
        <v>1898</v>
      </c>
      <c r="Q325" t="s">
        <v>1898</v>
      </c>
      <c r="R325" t="s">
        <v>1898</v>
      </c>
      <c r="S325" t="s">
        <v>1898</v>
      </c>
      <c r="T325" t="s">
        <v>1898</v>
      </c>
      <c r="U325" t="s">
        <v>1898</v>
      </c>
      <c r="V325" t="s">
        <v>1898</v>
      </c>
      <c r="W325" t="s">
        <v>1898</v>
      </c>
      <c r="X325" t="s">
        <v>1898</v>
      </c>
      <c r="Y325" t="s">
        <v>1898</v>
      </c>
      <c r="Z325" t="s">
        <v>1898</v>
      </c>
      <c r="AA325" t="s">
        <v>1898</v>
      </c>
      <c r="AB325" t="s">
        <v>1898</v>
      </c>
    </row>
    <row r="326" spans="1:28" x14ac:dyDescent="0.35">
      <c r="A326" t="s">
        <v>590</v>
      </c>
      <c r="B326" s="1">
        <v>44229</v>
      </c>
      <c r="C326" s="1">
        <v>44701</v>
      </c>
      <c r="D326">
        <v>1</v>
      </c>
      <c r="E326" t="s">
        <v>591</v>
      </c>
      <c r="F326" s="1">
        <v>44229</v>
      </c>
      <c r="G326">
        <v>0</v>
      </c>
      <c r="H326" s="1">
        <v>44229</v>
      </c>
      <c r="I326">
        <v>1</v>
      </c>
      <c r="J326">
        <v>0</v>
      </c>
      <c r="K326">
        <v>1</v>
      </c>
      <c r="L326">
        <v>1</v>
      </c>
      <c r="M326">
        <v>0</v>
      </c>
      <c r="N326">
        <v>0</v>
      </c>
      <c r="O326">
        <v>0</v>
      </c>
      <c r="P326">
        <v>1</v>
      </c>
      <c r="Q326">
        <v>0</v>
      </c>
      <c r="R326">
        <v>1</v>
      </c>
      <c r="S326">
        <v>1</v>
      </c>
      <c r="T326">
        <v>0</v>
      </c>
      <c r="U326">
        <v>0</v>
      </c>
      <c r="V326">
        <v>0</v>
      </c>
      <c r="W326">
        <v>1</v>
      </c>
      <c r="X326">
        <v>0</v>
      </c>
      <c r="Y326">
        <v>1</v>
      </c>
      <c r="Z326">
        <v>1</v>
      </c>
      <c r="AA326">
        <v>0</v>
      </c>
      <c r="AB326">
        <v>0</v>
      </c>
    </row>
    <row r="327" spans="1:28" x14ac:dyDescent="0.35">
      <c r="A327" t="s">
        <v>590</v>
      </c>
      <c r="B327" s="1">
        <v>44593</v>
      </c>
      <c r="C327" s="1">
        <v>44701</v>
      </c>
      <c r="D327">
        <v>1</v>
      </c>
      <c r="E327" t="s">
        <v>594</v>
      </c>
      <c r="F327" s="1">
        <v>44593</v>
      </c>
      <c r="G327">
        <v>0</v>
      </c>
      <c r="H327" s="1">
        <v>44621</v>
      </c>
      <c r="I327">
        <v>1</v>
      </c>
      <c r="J327">
        <v>0</v>
      </c>
      <c r="K327">
        <v>0</v>
      </c>
      <c r="L327">
        <v>1</v>
      </c>
      <c r="M327">
        <v>0</v>
      </c>
      <c r="N327">
        <v>0</v>
      </c>
      <c r="O327">
        <v>0</v>
      </c>
      <c r="P327">
        <v>1</v>
      </c>
      <c r="Q327">
        <v>0</v>
      </c>
      <c r="R327">
        <v>0</v>
      </c>
      <c r="S327">
        <v>1</v>
      </c>
      <c r="T327">
        <v>0</v>
      </c>
      <c r="U327">
        <v>0</v>
      </c>
      <c r="V327">
        <v>0</v>
      </c>
      <c r="W327">
        <v>1</v>
      </c>
      <c r="X327">
        <v>0</v>
      </c>
      <c r="Y327">
        <v>0</v>
      </c>
      <c r="Z327">
        <v>1</v>
      </c>
      <c r="AA327">
        <v>0</v>
      </c>
      <c r="AB327">
        <v>0</v>
      </c>
    </row>
    <row r="328" spans="1:28" x14ac:dyDescent="0.35">
      <c r="A328" t="s">
        <v>590</v>
      </c>
      <c r="B328" s="1">
        <v>44596</v>
      </c>
      <c r="C328" s="1">
        <v>44701</v>
      </c>
      <c r="D328">
        <v>1</v>
      </c>
      <c r="E328" t="s">
        <v>596</v>
      </c>
      <c r="F328" s="1">
        <v>44596</v>
      </c>
      <c r="G328">
        <v>0</v>
      </c>
      <c r="H328" s="1">
        <v>44596</v>
      </c>
      <c r="I328">
        <v>1</v>
      </c>
      <c r="J328">
        <v>0</v>
      </c>
      <c r="K328">
        <v>1</v>
      </c>
      <c r="L328">
        <v>1</v>
      </c>
      <c r="M328">
        <v>1</v>
      </c>
      <c r="N328">
        <v>0</v>
      </c>
      <c r="O328">
        <v>0</v>
      </c>
      <c r="P328">
        <v>1</v>
      </c>
      <c r="Q328">
        <v>0</v>
      </c>
      <c r="R328">
        <v>1</v>
      </c>
      <c r="S328">
        <v>1</v>
      </c>
      <c r="T328">
        <v>1</v>
      </c>
      <c r="U328">
        <v>0</v>
      </c>
      <c r="V328">
        <v>0</v>
      </c>
      <c r="W328">
        <v>0</v>
      </c>
      <c r="X328" t="s">
        <v>1898</v>
      </c>
      <c r="Y328" t="s">
        <v>1898</v>
      </c>
      <c r="Z328" t="s">
        <v>1898</v>
      </c>
      <c r="AA328" t="s">
        <v>1898</v>
      </c>
      <c r="AB328" t="s">
        <v>1898</v>
      </c>
    </row>
    <row r="329" spans="1:28" x14ac:dyDescent="0.35">
      <c r="A329" t="s">
        <v>598</v>
      </c>
      <c r="B329" s="1">
        <v>44197</v>
      </c>
      <c r="C329" s="1">
        <v>44206</v>
      </c>
      <c r="D329">
        <v>0</v>
      </c>
      <c r="E329" t="s">
        <v>1898</v>
      </c>
      <c r="G329" t="s">
        <v>1898</v>
      </c>
      <c r="I329" t="s">
        <v>1898</v>
      </c>
      <c r="J329" t="s">
        <v>1898</v>
      </c>
      <c r="K329" t="s">
        <v>1898</v>
      </c>
      <c r="L329" t="s">
        <v>1898</v>
      </c>
      <c r="M329" t="s">
        <v>1898</v>
      </c>
      <c r="N329" t="s">
        <v>1898</v>
      </c>
      <c r="O329" t="s">
        <v>1898</v>
      </c>
      <c r="P329" t="s">
        <v>1898</v>
      </c>
      <c r="Q329" t="s">
        <v>1898</v>
      </c>
      <c r="R329" t="s">
        <v>1898</v>
      </c>
      <c r="S329" t="s">
        <v>1898</v>
      </c>
      <c r="T329" t="s">
        <v>1898</v>
      </c>
      <c r="U329" t="s">
        <v>1898</v>
      </c>
      <c r="V329" t="s">
        <v>1898</v>
      </c>
      <c r="W329" t="s">
        <v>1898</v>
      </c>
      <c r="X329" t="s">
        <v>1898</v>
      </c>
      <c r="Y329" t="s">
        <v>1898</v>
      </c>
      <c r="Z329" t="s">
        <v>1898</v>
      </c>
      <c r="AA329" t="s">
        <v>1898</v>
      </c>
      <c r="AB329" t="s">
        <v>1898</v>
      </c>
    </row>
    <row r="330" spans="1:28" x14ac:dyDescent="0.35">
      <c r="A330" t="s">
        <v>598</v>
      </c>
      <c r="B330" s="1">
        <v>44207</v>
      </c>
      <c r="C330" s="1">
        <v>44209</v>
      </c>
      <c r="D330">
        <v>1</v>
      </c>
      <c r="E330" t="s">
        <v>599</v>
      </c>
      <c r="F330" s="1">
        <v>44207</v>
      </c>
      <c r="G330">
        <v>0</v>
      </c>
      <c r="H330" s="1">
        <v>44209</v>
      </c>
      <c r="I330">
        <v>1</v>
      </c>
      <c r="J330">
        <v>1</v>
      </c>
      <c r="K330">
        <v>0</v>
      </c>
      <c r="L330">
        <v>1</v>
      </c>
      <c r="M330">
        <v>0</v>
      </c>
      <c r="N330">
        <v>1</v>
      </c>
      <c r="O330">
        <v>0</v>
      </c>
      <c r="P330">
        <v>0</v>
      </c>
      <c r="Q330" t="s">
        <v>1898</v>
      </c>
      <c r="R330" t="s">
        <v>1898</v>
      </c>
      <c r="S330" t="s">
        <v>1898</v>
      </c>
      <c r="T330" t="s">
        <v>1898</v>
      </c>
      <c r="U330" t="s">
        <v>1898</v>
      </c>
      <c r="V330" t="s">
        <v>1898</v>
      </c>
      <c r="W330">
        <v>1</v>
      </c>
      <c r="X330">
        <v>0</v>
      </c>
      <c r="Y330">
        <v>0</v>
      </c>
      <c r="Z330">
        <v>1</v>
      </c>
      <c r="AA330">
        <v>0</v>
      </c>
      <c r="AB330">
        <v>0</v>
      </c>
    </row>
    <row r="331" spans="1:28" x14ac:dyDescent="0.35">
      <c r="A331" t="s">
        <v>598</v>
      </c>
      <c r="B331" s="1">
        <v>44208</v>
      </c>
      <c r="C331" s="1">
        <v>44701</v>
      </c>
      <c r="D331">
        <v>1</v>
      </c>
      <c r="E331" t="s">
        <v>601</v>
      </c>
      <c r="F331" s="1">
        <v>44208</v>
      </c>
      <c r="G331">
        <v>0</v>
      </c>
      <c r="H331" s="1">
        <v>44215</v>
      </c>
      <c r="I331">
        <v>1</v>
      </c>
      <c r="J331">
        <v>0</v>
      </c>
      <c r="K331">
        <v>0</v>
      </c>
      <c r="L331">
        <v>1</v>
      </c>
      <c r="M331">
        <v>0</v>
      </c>
      <c r="N331">
        <v>0</v>
      </c>
      <c r="O331">
        <v>0</v>
      </c>
      <c r="P331">
        <v>0</v>
      </c>
      <c r="Q331" t="s">
        <v>1898</v>
      </c>
      <c r="R331" t="s">
        <v>1898</v>
      </c>
      <c r="S331" t="s">
        <v>1898</v>
      </c>
      <c r="T331" t="s">
        <v>1898</v>
      </c>
      <c r="U331" t="s">
        <v>1898</v>
      </c>
      <c r="V331" t="s">
        <v>1898</v>
      </c>
      <c r="W331">
        <v>1</v>
      </c>
      <c r="X331">
        <v>0</v>
      </c>
      <c r="Y331">
        <v>0</v>
      </c>
      <c r="Z331">
        <v>1</v>
      </c>
      <c r="AA331">
        <v>0</v>
      </c>
      <c r="AB331">
        <v>0</v>
      </c>
    </row>
    <row r="332" spans="1:28" x14ac:dyDescent="0.35">
      <c r="A332" t="s">
        <v>598</v>
      </c>
      <c r="B332" s="1">
        <v>44210</v>
      </c>
      <c r="C332" s="1">
        <v>44216</v>
      </c>
      <c r="D332">
        <v>1</v>
      </c>
      <c r="E332" t="s">
        <v>599</v>
      </c>
      <c r="F332" s="1">
        <v>44207</v>
      </c>
      <c r="G332">
        <v>1</v>
      </c>
      <c r="H332" s="1">
        <v>44216</v>
      </c>
      <c r="I332">
        <v>1</v>
      </c>
      <c r="J332">
        <v>1</v>
      </c>
      <c r="K332">
        <v>0</v>
      </c>
      <c r="L332">
        <v>1</v>
      </c>
      <c r="M332">
        <v>0</v>
      </c>
      <c r="N332">
        <v>1</v>
      </c>
      <c r="O332">
        <v>0</v>
      </c>
      <c r="P332">
        <v>0</v>
      </c>
      <c r="Q332" t="s">
        <v>1898</v>
      </c>
      <c r="R332" t="s">
        <v>1898</v>
      </c>
      <c r="S332" t="s">
        <v>1898</v>
      </c>
      <c r="T332" t="s">
        <v>1898</v>
      </c>
      <c r="U332" t="s">
        <v>1898</v>
      </c>
      <c r="V332" t="s">
        <v>1898</v>
      </c>
      <c r="W332">
        <v>1</v>
      </c>
      <c r="X332">
        <v>0</v>
      </c>
      <c r="Y332">
        <v>0</v>
      </c>
      <c r="Z332">
        <v>1</v>
      </c>
      <c r="AA332">
        <v>0</v>
      </c>
      <c r="AB332">
        <v>0</v>
      </c>
    </row>
    <row r="333" spans="1:28" x14ac:dyDescent="0.35">
      <c r="A333" t="s">
        <v>598</v>
      </c>
      <c r="B333" s="1">
        <v>44217</v>
      </c>
      <c r="C333" s="1">
        <v>44220</v>
      </c>
      <c r="D333">
        <v>1</v>
      </c>
      <c r="E333" t="s">
        <v>599</v>
      </c>
      <c r="F333" s="1">
        <v>44207</v>
      </c>
      <c r="G333">
        <v>2</v>
      </c>
      <c r="H333" s="1">
        <v>44217</v>
      </c>
      <c r="I333">
        <v>1</v>
      </c>
      <c r="J333">
        <v>1</v>
      </c>
      <c r="K333">
        <v>0</v>
      </c>
      <c r="L333">
        <v>1</v>
      </c>
      <c r="M333">
        <v>0</v>
      </c>
      <c r="N333">
        <v>1</v>
      </c>
      <c r="O333">
        <v>0</v>
      </c>
      <c r="P333">
        <v>0</v>
      </c>
      <c r="Q333" t="s">
        <v>1898</v>
      </c>
      <c r="R333" t="s">
        <v>1898</v>
      </c>
      <c r="S333" t="s">
        <v>1898</v>
      </c>
      <c r="T333" t="s">
        <v>1898</v>
      </c>
      <c r="U333" t="s">
        <v>1898</v>
      </c>
      <c r="V333" t="s">
        <v>1898</v>
      </c>
      <c r="W333">
        <v>1</v>
      </c>
      <c r="X333">
        <v>0</v>
      </c>
      <c r="Y333">
        <v>0</v>
      </c>
      <c r="Z333">
        <v>1</v>
      </c>
      <c r="AA333">
        <v>0</v>
      </c>
      <c r="AB333">
        <v>0</v>
      </c>
    </row>
    <row r="334" spans="1:28" x14ac:dyDescent="0.35">
      <c r="A334" t="s">
        <v>598</v>
      </c>
      <c r="B334" s="1">
        <v>44221</v>
      </c>
      <c r="C334" s="1">
        <v>44701</v>
      </c>
      <c r="D334">
        <v>1</v>
      </c>
      <c r="E334" t="s">
        <v>599</v>
      </c>
      <c r="F334" s="1">
        <v>44207</v>
      </c>
      <c r="G334">
        <v>5</v>
      </c>
      <c r="H334" s="1">
        <v>44221</v>
      </c>
      <c r="I334">
        <v>1</v>
      </c>
      <c r="J334">
        <v>1</v>
      </c>
      <c r="K334">
        <v>0</v>
      </c>
      <c r="L334">
        <v>1</v>
      </c>
      <c r="M334">
        <v>0</v>
      </c>
      <c r="N334">
        <v>1</v>
      </c>
      <c r="O334">
        <v>0</v>
      </c>
      <c r="P334">
        <v>0</v>
      </c>
      <c r="Q334" t="s">
        <v>1898</v>
      </c>
      <c r="R334" t="s">
        <v>1898</v>
      </c>
      <c r="S334" t="s">
        <v>1898</v>
      </c>
      <c r="T334" t="s">
        <v>1898</v>
      </c>
      <c r="U334" t="s">
        <v>1898</v>
      </c>
      <c r="V334" t="s">
        <v>1898</v>
      </c>
      <c r="W334">
        <v>1</v>
      </c>
      <c r="X334">
        <v>0</v>
      </c>
      <c r="Y334">
        <v>0</v>
      </c>
      <c r="Z334">
        <v>1</v>
      </c>
      <c r="AA334">
        <v>0</v>
      </c>
      <c r="AB334">
        <v>0</v>
      </c>
    </row>
    <row r="335" spans="1:28" x14ac:dyDescent="0.35">
      <c r="A335" t="s">
        <v>598</v>
      </c>
      <c r="B335" s="1">
        <v>44250</v>
      </c>
      <c r="C335" s="1">
        <v>44258</v>
      </c>
      <c r="D335">
        <v>1</v>
      </c>
      <c r="E335" t="s">
        <v>606</v>
      </c>
      <c r="F335" s="1">
        <v>44250</v>
      </c>
      <c r="G335">
        <v>0</v>
      </c>
      <c r="H335" s="1">
        <v>44258</v>
      </c>
      <c r="I335">
        <v>1</v>
      </c>
      <c r="J335">
        <v>0</v>
      </c>
      <c r="K335">
        <v>0</v>
      </c>
      <c r="L335">
        <v>1</v>
      </c>
      <c r="M335">
        <v>0</v>
      </c>
      <c r="N335">
        <v>0</v>
      </c>
      <c r="O335">
        <v>0</v>
      </c>
      <c r="P335">
        <v>0</v>
      </c>
      <c r="Q335" t="s">
        <v>1898</v>
      </c>
      <c r="R335" t="s">
        <v>1898</v>
      </c>
      <c r="S335" t="s">
        <v>1898</v>
      </c>
      <c r="T335" t="s">
        <v>1898</v>
      </c>
      <c r="U335" t="s">
        <v>1898</v>
      </c>
      <c r="V335" t="s">
        <v>1898</v>
      </c>
      <c r="W335">
        <v>0</v>
      </c>
      <c r="X335" t="s">
        <v>1898</v>
      </c>
      <c r="Y335" t="s">
        <v>1898</v>
      </c>
      <c r="Z335" t="s">
        <v>1898</v>
      </c>
      <c r="AA335" t="s">
        <v>1898</v>
      </c>
      <c r="AB335" t="s">
        <v>1898</v>
      </c>
    </row>
    <row r="336" spans="1:28" x14ac:dyDescent="0.35">
      <c r="A336" t="s">
        <v>598</v>
      </c>
      <c r="B336" s="1">
        <v>44259</v>
      </c>
      <c r="C336" s="1">
        <v>44277</v>
      </c>
      <c r="D336">
        <v>1</v>
      </c>
      <c r="E336" t="s">
        <v>606</v>
      </c>
      <c r="F336" s="1">
        <v>44250</v>
      </c>
      <c r="G336">
        <v>1</v>
      </c>
      <c r="H336" s="1">
        <v>44277</v>
      </c>
      <c r="I336">
        <v>1</v>
      </c>
      <c r="J336">
        <v>0</v>
      </c>
      <c r="K336">
        <v>0</v>
      </c>
      <c r="L336">
        <v>1</v>
      </c>
      <c r="M336">
        <v>0</v>
      </c>
      <c r="N336">
        <v>0</v>
      </c>
      <c r="O336">
        <v>0</v>
      </c>
      <c r="P336">
        <v>0</v>
      </c>
      <c r="Q336" t="s">
        <v>1898</v>
      </c>
      <c r="R336" t="s">
        <v>1898</v>
      </c>
      <c r="S336" t="s">
        <v>1898</v>
      </c>
      <c r="T336" t="s">
        <v>1898</v>
      </c>
      <c r="U336" t="s">
        <v>1898</v>
      </c>
      <c r="V336" t="s">
        <v>1898</v>
      </c>
      <c r="W336">
        <v>0</v>
      </c>
      <c r="X336" t="s">
        <v>1898</v>
      </c>
      <c r="Y336" t="s">
        <v>1898</v>
      </c>
      <c r="Z336" t="s">
        <v>1898</v>
      </c>
      <c r="AA336" t="s">
        <v>1898</v>
      </c>
      <c r="AB336" t="s">
        <v>1898</v>
      </c>
    </row>
    <row r="337" spans="1:28" x14ac:dyDescent="0.35">
      <c r="A337" t="s">
        <v>598</v>
      </c>
      <c r="B337" s="1">
        <v>44278</v>
      </c>
      <c r="C337" s="1">
        <v>44701</v>
      </c>
      <c r="D337">
        <v>1</v>
      </c>
      <c r="E337" t="s">
        <v>606</v>
      </c>
      <c r="F337" s="1">
        <v>44250</v>
      </c>
      <c r="G337">
        <v>2</v>
      </c>
      <c r="H337" s="1">
        <v>44650</v>
      </c>
      <c r="I337">
        <v>1</v>
      </c>
      <c r="J337">
        <v>0</v>
      </c>
      <c r="K337">
        <v>0</v>
      </c>
      <c r="L337">
        <v>1</v>
      </c>
      <c r="M337">
        <v>0</v>
      </c>
      <c r="N337">
        <v>0</v>
      </c>
      <c r="O337">
        <v>0</v>
      </c>
      <c r="P337">
        <v>0</v>
      </c>
      <c r="Q337" t="s">
        <v>1898</v>
      </c>
      <c r="R337" t="s">
        <v>1898</v>
      </c>
      <c r="S337" t="s">
        <v>1898</v>
      </c>
      <c r="T337" t="s">
        <v>1898</v>
      </c>
      <c r="U337" t="s">
        <v>1898</v>
      </c>
      <c r="V337" t="s">
        <v>1898</v>
      </c>
      <c r="W337">
        <v>0</v>
      </c>
      <c r="X337" t="s">
        <v>1898</v>
      </c>
      <c r="Y337" t="s">
        <v>1898</v>
      </c>
      <c r="Z337" t="s">
        <v>1898</v>
      </c>
      <c r="AA337" t="s">
        <v>1898</v>
      </c>
      <c r="AB337" t="s">
        <v>1898</v>
      </c>
    </row>
    <row r="338" spans="1:28" x14ac:dyDescent="0.35">
      <c r="A338" t="s">
        <v>598</v>
      </c>
      <c r="B338" s="1">
        <v>44280</v>
      </c>
      <c r="C338" s="1">
        <v>44701</v>
      </c>
      <c r="D338">
        <v>1</v>
      </c>
      <c r="E338" t="s">
        <v>1908</v>
      </c>
      <c r="F338" s="1">
        <v>44217</v>
      </c>
      <c r="G338">
        <v>5</v>
      </c>
      <c r="H338" s="1">
        <v>44280</v>
      </c>
      <c r="I338">
        <v>1</v>
      </c>
      <c r="J338">
        <v>0</v>
      </c>
      <c r="K338">
        <v>0</v>
      </c>
      <c r="L338">
        <v>1</v>
      </c>
      <c r="M338">
        <v>0</v>
      </c>
      <c r="N338">
        <v>1</v>
      </c>
      <c r="O338">
        <v>1</v>
      </c>
      <c r="P338">
        <v>1</v>
      </c>
      <c r="Q338">
        <v>0</v>
      </c>
      <c r="R338">
        <v>0</v>
      </c>
      <c r="S338">
        <v>0</v>
      </c>
      <c r="T338">
        <v>1</v>
      </c>
      <c r="U338">
        <v>0</v>
      </c>
      <c r="V338">
        <v>0</v>
      </c>
      <c r="W338">
        <v>1</v>
      </c>
      <c r="X338">
        <v>0</v>
      </c>
      <c r="Y338">
        <v>0</v>
      </c>
      <c r="Z338">
        <v>1</v>
      </c>
      <c r="AA338">
        <v>0</v>
      </c>
      <c r="AB338">
        <v>1</v>
      </c>
    </row>
    <row r="339" spans="1:28" x14ac:dyDescent="0.35">
      <c r="A339" t="s">
        <v>598</v>
      </c>
      <c r="B339" s="1">
        <v>44581</v>
      </c>
      <c r="C339" s="1">
        <v>44701</v>
      </c>
      <c r="D339">
        <v>1</v>
      </c>
      <c r="E339" t="s">
        <v>170</v>
      </c>
      <c r="F339" s="1">
        <v>44581</v>
      </c>
      <c r="G339">
        <v>0</v>
      </c>
      <c r="H339" s="1">
        <v>44608</v>
      </c>
      <c r="I339">
        <v>0</v>
      </c>
      <c r="J339" t="s">
        <v>1898</v>
      </c>
      <c r="K339" t="s">
        <v>1898</v>
      </c>
      <c r="L339" t="s">
        <v>1898</v>
      </c>
      <c r="M339" t="s">
        <v>1898</v>
      </c>
      <c r="N339" t="s">
        <v>1898</v>
      </c>
      <c r="O339" t="s">
        <v>1898</v>
      </c>
      <c r="P339">
        <v>1</v>
      </c>
      <c r="Q339">
        <v>0</v>
      </c>
      <c r="R339">
        <v>0</v>
      </c>
      <c r="S339">
        <v>1</v>
      </c>
      <c r="T339">
        <v>0</v>
      </c>
      <c r="U339">
        <v>0</v>
      </c>
      <c r="V339">
        <v>0</v>
      </c>
      <c r="W339">
        <v>0</v>
      </c>
      <c r="X339" t="s">
        <v>1898</v>
      </c>
      <c r="Y339" t="s">
        <v>1898</v>
      </c>
      <c r="Z339" t="s">
        <v>1898</v>
      </c>
      <c r="AA339" t="s">
        <v>1898</v>
      </c>
      <c r="AB339" t="s">
        <v>1898</v>
      </c>
    </row>
    <row r="340" spans="1:28" x14ac:dyDescent="0.35">
      <c r="A340" t="s">
        <v>598</v>
      </c>
      <c r="B340" s="1">
        <v>44586</v>
      </c>
      <c r="C340" s="1">
        <v>44701</v>
      </c>
      <c r="D340">
        <v>1</v>
      </c>
      <c r="E340" t="s">
        <v>614</v>
      </c>
      <c r="F340" s="1">
        <v>44586</v>
      </c>
      <c r="G340">
        <v>0</v>
      </c>
      <c r="H340" s="1">
        <v>44587</v>
      </c>
      <c r="I340">
        <v>1</v>
      </c>
      <c r="J340">
        <v>0</v>
      </c>
      <c r="K340">
        <v>0</v>
      </c>
      <c r="L340">
        <v>1</v>
      </c>
      <c r="M340">
        <v>0</v>
      </c>
      <c r="N340">
        <v>0</v>
      </c>
      <c r="O340">
        <v>0</v>
      </c>
      <c r="P340">
        <v>1</v>
      </c>
      <c r="Q340">
        <v>0</v>
      </c>
      <c r="R340">
        <v>0</v>
      </c>
      <c r="S340">
        <v>1</v>
      </c>
      <c r="T340">
        <v>0</v>
      </c>
      <c r="U340">
        <v>0</v>
      </c>
      <c r="V340">
        <v>0</v>
      </c>
      <c r="W340">
        <v>1</v>
      </c>
      <c r="X340">
        <v>0</v>
      </c>
      <c r="Y340">
        <v>0</v>
      </c>
      <c r="Z340">
        <v>1</v>
      </c>
      <c r="AA340">
        <v>0</v>
      </c>
      <c r="AB340">
        <v>0</v>
      </c>
    </row>
    <row r="341" spans="1:28" x14ac:dyDescent="0.35">
      <c r="A341" t="s">
        <v>598</v>
      </c>
      <c r="B341" s="1">
        <v>44588</v>
      </c>
      <c r="C341" s="1">
        <v>44701</v>
      </c>
      <c r="D341">
        <v>1</v>
      </c>
      <c r="E341" t="s">
        <v>617</v>
      </c>
      <c r="F341" s="1">
        <v>44588</v>
      </c>
      <c r="G341">
        <v>0</v>
      </c>
      <c r="H341" s="1">
        <v>44589</v>
      </c>
      <c r="I341">
        <v>1</v>
      </c>
      <c r="J341">
        <v>0</v>
      </c>
      <c r="K341">
        <v>0</v>
      </c>
      <c r="L341">
        <v>1</v>
      </c>
      <c r="M341">
        <v>0</v>
      </c>
      <c r="N341">
        <v>0</v>
      </c>
      <c r="O341">
        <v>0</v>
      </c>
      <c r="P341">
        <v>0</v>
      </c>
      <c r="Q341" t="s">
        <v>1898</v>
      </c>
      <c r="R341" t="s">
        <v>1898</v>
      </c>
      <c r="S341" t="s">
        <v>1898</v>
      </c>
      <c r="T341" t="s">
        <v>1898</v>
      </c>
      <c r="U341" t="s">
        <v>1898</v>
      </c>
      <c r="V341" t="s">
        <v>1898</v>
      </c>
      <c r="W341">
        <v>1</v>
      </c>
      <c r="X341">
        <v>0</v>
      </c>
      <c r="Y341">
        <v>0</v>
      </c>
      <c r="Z341">
        <v>1</v>
      </c>
      <c r="AA341">
        <v>0</v>
      </c>
      <c r="AB341">
        <v>0</v>
      </c>
    </row>
    <row r="342" spans="1:28" x14ac:dyDescent="0.35">
      <c r="A342" t="s">
        <v>598</v>
      </c>
      <c r="B342" s="1">
        <v>44588</v>
      </c>
      <c r="C342" s="1">
        <v>44701</v>
      </c>
      <c r="D342">
        <v>1</v>
      </c>
      <c r="E342" t="s">
        <v>615</v>
      </c>
      <c r="F342" s="1">
        <v>44588</v>
      </c>
      <c r="G342">
        <v>0</v>
      </c>
      <c r="H342" s="1">
        <v>44589</v>
      </c>
      <c r="I342">
        <v>1</v>
      </c>
      <c r="J342">
        <v>0</v>
      </c>
      <c r="K342">
        <v>0</v>
      </c>
      <c r="L342">
        <v>1</v>
      </c>
      <c r="M342">
        <v>0</v>
      </c>
      <c r="N342">
        <v>0</v>
      </c>
      <c r="O342">
        <v>0</v>
      </c>
      <c r="P342">
        <v>0</v>
      </c>
      <c r="Q342" t="s">
        <v>1898</v>
      </c>
      <c r="R342" t="s">
        <v>1898</v>
      </c>
      <c r="S342" t="s">
        <v>1898</v>
      </c>
      <c r="T342" t="s">
        <v>1898</v>
      </c>
      <c r="U342" t="s">
        <v>1898</v>
      </c>
      <c r="V342" t="s">
        <v>1898</v>
      </c>
      <c r="W342">
        <v>1</v>
      </c>
      <c r="X342">
        <v>0</v>
      </c>
      <c r="Y342">
        <v>0</v>
      </c>
      <c r="Z342">
        <v>0</v>
      </c>
      <c r="AA342">
        <v>0</v>
      </c>
      <c r="AB342">
        <v>0</v>
      </c>
    </row>
    <row r="343" spans="1:28" x14ac:dyDescent="0.35">
      <c r="A343" t="s">
        <v>598</v>
      </c>
      <c r="B343" s="1">
        <v>44595</v>
      </c>
      <c r="C343" s="1">
        <v>44701</v>
      </c>
      <c r="D343">
        <v>1</v>
      </c>
      <c r="E343" t="s">
        <v>619</v>
      </c>
      <c r="F343" s="1">
        <v>44595</v>
      </c>
      <c r="G343">
        <v>0</v>
      </c>
      <c r="H343" s="1">
        <v>44596</v>
      </c>
      <c r="I343">
        <v>1</v>
      </c>
      <c r="J343">
        <v>0</v>
      </c>
      <c r="K343">
        <v>0</v>
      </c>
      <c r="L343">
        <v>1</v>
      </c>
      <c r="M343">
        <v>0</v>
      </c>
      <c r="N343">
        <v>0</v>
      </c>
      <c r="O343">
        <v>0</v>
      </c>
      <c r="P343">
        <v>1</v>
      </c>
      <c r="Q343">
        <v>0</v>
      </c>
      <c r="R343">
        <v>0</v>
      </c>
      <c r="S343">
        <v>1</v>
      </c>
      <c r="T343">
        <v>0</v>
      </c>
      <c r="U343">
        <v>0</v>
      </c>
      <c r="V343">
        <v>0</v>
      </c>
      <c r="W343">
        <v>1</v>
      </c>
      <c r="X343">
        <v>0</v>
      </c>
      <c r="Y343">
        <v>0</v>
      </c>
      <c r="Z343">
        <v>1</v>
      </c>
      <c r="AA343">
        <v>0</v>
      </c>
      <c r="AB343">
        <v>0</v>
      </c>
    </row>
    <row r="344" spans="1:28" x14ac:dyDescent="0.35">
      <c r="A344" t="s">
        <v>598</v>
      </c>
      <c r="B344" s="1">
        <v>44601</v>
      </c>
      <c r="C344" s="1">
        <v>44701</v>
      </c>
      <c r="D344">
        <v>1</v>
      </c>
      <c r="E344" t="s">
        <v>1909</v>
      </c>
      <c r="F344" s="1">
        <v>44601</v>
      </c>
      <c r="G344">
        <v>0</v>
      </c>
      <c r="H344" s="1">
        <v>44602</v>
      </c>
      <c r="I344">
        <v>1</v>
      </c>
      <c r="J344">
        <v>1</v>
      </c>
      <c r="K344">
        <v>0</v>
      </c>
      <c r="L344">
        <v>1</v>
      </c>
      <c r="M344">
        <v>0</v>
      </c>
      <c r="N344">
        <v>0</v>
      </c>
      <c r="O344">
        <v>0</v>
      </c>
      <c r="P344">
        <v>1</v>
      </c>
      <c r="Q344">
        <v>0</v>
      </c>
      <c r="R344">
        <v>0</v>
      </c>
      <c r="S344">
        <v>1</v>
      </c>
      <c r="T344">
        <v>0</v>
      </c>
      <c r="U344">
        <v>0</v>
      </c>
      <c r="V344">
        <v>0</v>
      </c>
      <c r="W344">
        <v>1</v>
      </c>
      <c r="X344">
        <v>0</v>
      </c>
      <c r="Y344">
        <v>0</v>
      </c>
      <c r="Z344">
        <v>1</v>
      </c>
      <c r="AA344">
        <v>0</v>
      </c>
      <c r="AB344">
        <v>0</v>
      </c>
    </row>
    <row r="345" spans="1:28" x14ac:dyDescent="0.35">
      <c r="A345" t="s">
        <v>598</v>
      </c>
      <c r="B345" s="1">
        <v>44601</v>
      </c>
      <c r="C345" s="1">
        <v>44701</v>
      </c>
      <c r="D345">
        <v>1</v>
      </c>
      <c r="E345" t="s">
        <v>1910</v>
      </c>
      <c r="F345" s="1">
        <v>44601</v>
      </c>
      <c r="G345">
        <v>0</v>
      </c>
      <c r="H345" s="1">
        <v>44602</v>
      </c>
      <c r="I345">
        <v>1</v>
      </c>
      <c r="J345">
        <v>1</v>
      </c>
      <c r="K345">
        <v>0</v>
      </c>
      <c r="L345">
        <v>1</v>
      </c>
      <c r="M345">
        <v>0</v>
      </c>
      <c r="N345">
        <v>0</v>
      </c>
      <c r="O345">
        <v>0</v>
      </c>
      <c r="P345">
        <v>1</v>
      </c>
      <c r="Q345">
        <v>1</v>
      </c>
      <c r="R345">
        <v>0</v>
      </c>
      <c r="S345">
        <v>1</v>
      </c>
      <c r="T345">
        <v>0</v>
      </c>
      <c r="U345">
        <v>0</v>
      </c>
      <c r="V345">
        <v>0</v>
      </c>
      <c r="W345">
        <v>1</v>
      </c>
      <c r="X345">
        <v>1</v>
      </c>
      <c r="Y345">
        <v>0</v>
      </c>
      <c r="Z345">
        <v>1</v>
      </c>
      <c r="AA345">
        <v>0</v>
      </c>
      <c r="AB345">
        <v>0</v>
      </c>
    </row>
    <row r="346" spans="1:28" x14ac:dyDescent="0.35">
      <c r="A346" t="s">
        <v>598</v>
      </c>
      <c r="B346" s="1">
        <v>44601</v>
      </c>
      <c r="C346" s="1">
        <v>44701</v>
      </c>
      <c r="D346">
        <v>1</v>
      </c>
      <c r="E346" t="s">
        <v>1911</v>
      </c>
      <c r="F346" s="1">
        <v>44601</v>
      </c>
      <c r="G346">
        <v>0</v>
      </c>
      <c r="H346" s="1">
        <v>44602</v>
      </c>
      <c r="I346">
        <v>1</v>
      </c>
      <c r="J346">
        <v>1</v>
      </c>
      <c r="K346">
        <v>0</v>
      </c>
      <c r="L346">
        <v>1</v>
      </c>
      <c r="M346">
        <v>0</v>
      </c>
      <c r="N346">
        <v>0</v>
      </c>
      <c r="O346">
        <v>0</v>
      </c>
      <c r="P346">
        <v>1</v>
      </c>
      <c r="Q346">
        <v>1</v>
      </c>
      <c r="R346">
        <v>0</v>
      </c>
      <c r="S346">
        <v>1</v>
      </c>
      <c r="T346">
        <v>0</v>
      </c>
      <c r="U346">
        <v>0</v>
      </c>
      <c r="V346">
        <v>0</v>
      </c>
      <c r="W346">
        <v>1</v>
      </c>
      <c r="X346">
        <v>1</v>
      </c>
      <c r="Y346">
        <v>0</v>
      </c>
      <c r="Z346">
        <v>1</v>
      </c>
      <c r="AA346">
        <v>0</v>
      </c>
      <c r="AB346">
        <v>0</v>
      </c>
    </row>
    <row r="347" spans="1:28" x14ac:dyDescent="0.35">
      <c r="A347" t="s">
        <v>598</v>
      </c>
      <c r="B347" s="1">
        <v>44602</v>
      </c>
      <c r="C347" s="1">
        <v>44642</v>
      </c>
      <c r="D347">
        <v>1</v>
      </c>
      <c r="E347" t="s">
        <v>629</v>
      </c>
      <c r="F347" s="1">
        <v>44602</v>
      </c>
      <c r="G347">
        <v>0</v>
      </c>
      <c r="H347" s="1">
        <v>44636</v>
      </c>
      <c r="I347">
        <v>0</v>
      </c>
      <c r="J347" t="s">
        <v>1898</v>
      </c>
      <c r="K347" t="s">
        <v>1898</v>
      </c>
      <c r="L347" t="s">
        <v>1898</v>
      </c>
      <c r="M347" t="s">
        <v>1898</v>
      </c>
      <c r="N347" t="s">
        <v>1898</v>
      </c>
      <c r="O347" t="s">
        <v>1898</v>
      </c>
      <c r="P347">
        <v>1</v>
      </c>
      <c r="Q347">
        <v>0</v>
      </c>
      <c r="R347">
        <v>0</v>
      </c>
      <c r="S347">
        <v>1</v>
      </c>
      <c r="T347">
        <v>0</v>
      </c>
      <c r="U347">
        <v>0</v>
      </c>
      <c r="V347">
        <v>0</v>
      </c>
      <c r="W347">
        <v>1</v>
      </c>
      <c r="X347">
        <v>0</v>
      </c>
      <c r="Y347">
        <v>0</v>
      </c>
      <c r="Z347">
        <v>1</v>
      </c>
      <c r="AA347">
        <v>0</v>
      </c>
      <c r="AB347">
        <v>0</v>
      </c>
    </row>
    <row r="348" spans="1:28" x14ac:dyDescent="0.35">
      <c r="A348" t="s">
        <v>598</v>
      </c>
      <c r="B348" s="1">
        <v>44621</v>
      </c>
      <c r="C348" s="1">
        <v>44642</v>
      </c>
      <c r="D348">
        <v>1</v>
      </c>
      <c r="E348" t="s">
        <v>631</v>
      </c>
      <c r="F348" s="1">
        <v>44621</v>
      </c>
      <c r="G348">
        <v>0</v>
      </c>
      <c r="H348" s="1">
        <v>44642</v>
      </c>
      <c r="I348">
        <v>1</v>
      </c>
      <c r="J348">
        <v>0</v>
      </c>
      <c r="K348">
        <v>1</v>
      </c>
      <c r="L348">
        <v>1</v>
      </c>
      <c r="M348">
        <v>0</v>
      </c>
      <c r="N348">
        <v>0</v>
      </c>
      <c r="O348">
        <v>0</v>
      </c>
      <c r="P348">
        <v>1</v>
      </c>
      <c r="Q348">
        <v>0</v>
      </c>
      <c r="R348">
        <v>1</v>
      </c>
      <c r="S348">
        <v>1</v>
      </c>
      <c r="T348">
        <v>0</v>
      </c>
      <c r="U348">
        <v>0</v>
      </c>
      <c r="V348">
        <v>0</v>
      </c>
      <c r="W348">
        <v>1</v>
      </c>
      <c r="X348">
        <v>0</v>
      </c>
      <c r="Y348">
        <v>1</v>
      </c>
      <c r="Z348">
        <v>1</v>
      </c>
      <c r="AA348">
        <v>0</v>
      </c>
      <c r="AB348">
        <v>0</v>
      </c>
    </row>
    <row r="349" spans="1:28" x14ac:dyDescent="0.35">
      <c r="A349" t="s">
        <v>598</v>
      </c>
      <c r="B349" s="1">
        <v>44629</v>
      </c>
      <c r="C349" s="1">
        <v>44701</v>
      </c>
      <c r="D349">
        <v>1</v>
      </c>
      <c r="E349" t="s">
        <v>1912</v>
      </c>
      <c r="F349" s="1">
        <v>44628</v>
      </c>
      <c r="G349">
        <v>0</v>
      </c>
      <c r="H349" s="1">
        <v>44629</v>
      </c>
      <c r="I349">
        <v>1</v>
      </c>
      <c r="J349">
        <v>1</v>
      </c>
      <c r="K349">
        <v>0</v>
      </c>
      <c r="L349">
        <v>1</v>
      </c>
      <c r="M349">
        <v>0</v>
      </c>
      <c r="N349">
        <v>0</v>
      </c>
      <c r="O349">
        <v>0</v>
      </c>
      <c r="P349">
        <v>1</v>
      </c>
      <c r="Q349">
        <v>1</v>
      </c>
      <c r="R349">
        <v>0</v>
      </c>
      <c r="S349">
        <v>1</v>
      </c>
      <c r="T349">
        <v>0</v>
      </c>
      <c r="U349">
        <v>0</v>
      </c>
      <c r="V349">
        <v>0</v>
      </c>
      <c r="W349">
        <v>1</v>
      </c>
      <c r="X349">
        <v>1</v>
      </c>
      <c r="Y349">
        <v>0</v>
      </c>
      <c r="Z349">
        <v>1</v>
      </c>
      <c r="AA349">
        <v>0</v>
      </c>
      <c r="AB349">
        <v>0</v>
      </c>
    </row>
    <row r="350" spans="1:28" x14ac:dyDescent="0.35">
      <c r="A350" t="s">
        <v>598</v>
      </c>
      <c r="B350" s="1">
        <v>44643</v>
      </c>
      <c r="C350" s="1">
        <v>44701</v>
      </c>
      <c r="D350">
        <v>1</v>
      </c>
      <c r="E350" t="s">
        <v>629</v>
      </c>
      <c r="F350" s="1">
        <v>44602</v>
      </c>
      <c r="G350">
        <v>1</v>
      </c>
      <c r="H350" s="1">
        <v>44649</v>
      </c>
      <c r="I350">
        <v>0</v>
      </c>
      <c r="J350" t="s">
        <v>1898</v>
      </c>
      <c r="K350" t="s">
        <v>1898</v>
      </c>
      <c r="L350" t="s">
        <v>1898</v>
      </c>
      <c r="M350" t="s">
        <v>1898</v>
      </c>
      <c r="N350" t="s">
        <v>1898</v>
      </c>
      <c r="O350" t="s">
        <v>1898</v>
      </c>
      <c r="P350">
        <v>1</v>
      </c>
      <c r="Q350">
        <v>0</v>
      </c>
      <c r="R350">
        <v>0</v>
      </c>
      <c r="S350">
        <v>1</v>
      </c>
      <c r="T350">
        <v>0</v>
      </c>
      <c r="U350">
        <v>0</v>
      </c>
      <c r="V350">
        <v>0</v>
      </c>
      <c r="W350">
        <v>1</v>
      </c>
      <c r="X350">
        <v>0</v>
      </c>
      <c r="Y350">
        <v>0</v>
      </c>
      <c r="Z350">
        <v>1</v>
      </c>
      <c r="AA350">
        <v>0</v>
      </c>
      <c r="AB350">
        <v>0</v>
      </c>
    </row>
    <row r="351" spans="1:28" x14ac:dyDescent="0.35">
      <c r="A351" t="s">
        <v>598</v>
      </c>
      <c r="B351" s="1">
        <v>44643</v>
      </c>
      <c r="C351" s="1">
        <v>44701</v>
      </c>
      <c r="D351">
        <v>1</v>
      </c>
      <c r="E351" t="s">
        <v>631</v>
      </c>
      <c r="F351" s="1">
        <v>44621</v>
      </c>
      <c r="G351">
        <v>1</v>
      </c>
      <c r="H351" s="1">
        <v>44649</v>
      </c>
      <c r="I351">
        <v>1</v>
      </c>
      <c r="J351">
        <v>0</v>
      </c>
      <c r="K351">
        <v>1</v>
      </c>
      <c r="L351">
        <v>1</v>
      </c>
      <c r="M351">
        <v>0</v>
      </c>
      <c r="N351">
        <v>0</v>
      </c>
      <c r="O351">
        <v>0</v>
      </c>
      <c r="P351">
        <v>1</v>
      </c>
      <c r="Q351">
        <v>0</v>
      </c>
      <c r="R351">
        <v>1</v>
      </c>
      <c r="S351">
        <v>1</v>
      </c>
      <c r="T351">
        <v>0</v>
      </c>
      <c r="U351">
        <v>0</v>
      </c>
      <c r="V351">
        <v>0</v>
      </c>
      <c r="W351">
        <v>1</v>
      </c>
      <c r="X351">
        <v>0</v>
      </c>
      <c r="Y351">
        <v>1</v>
      </c>
      <c r="Z351">
        <v>1</v>
      </c>
      <c r="AA351">
        <v>0</v>
      </c>
      <c r="AB351">
        <v>0</v>
      </c>
    </row>
    <row r="352" spans="1:28" x14ac:dyDescent="0.35">
      <c r="A352" t="s">
        <v>637</v>
      </c>
      <c r="B352" s="1">
        <v>44049</v>
      </c>
      <c r="C352" s="1">
        <v>44202</v>
      </c>
      <c r="D352">
        <v>1</v>
      </c>
      <c r="E352" t="s">
        <v>639</v>
      </c>
      <c r="F352" s="1">
        <v>44049</v>
      </c>
      <c r="G352">
        <v>0</v>
      </c>
      <c r="H352" s="1">
        <v>44202</v>
      </c>
      <c r="I352">
        <v>1</v>
      </c>
      <c r="J352">
        <v>0</v>
      </c>
      <c r="K352">
        <v>1</v>
      </c>
      <c r="L352">
        <v>0</v>
      </c>
      <c r="M352">
        <v>1</v>
      </c>
      <c r="N352">
        <v>0</v>
      </c>
      <c r="O352">
        <v>0</v>
      </c>
      <c r="P352">
        <v>0</v>
      </c>
      <c r="Q352" t="s">
        <v>1898</v>
      </c>
      <c r="R352" t="s">
        <v>1898</v>
      </c>
      <c r="S352" t="s">
        <v>1898</v>
      </c>
      <c r="T352" t="s">
        <v>1898</v>
      </c>
      <c r="U352" t="s">
        <v>1898</v>
      </c>
      <c r="V352" t="s">
        <v>1898</v>
      </c>
      <c r="W352">
        <v>0</v>
      </c>
      <c r="X352" t="s">
        <v>1898</v>
      </c>
      <c r="Y352" t="s">
        <v>1898</v>
      </c>
      <c r="Z352" t="s">
        <v>1898</v>
      </c>
      <c r="AA352" t="s">
        <v>1898</v>
      </c>
      <c r="AB352" t="s">
        <v>1898</v>
      </c>
    </row>
    <row r="353" spans="1:28" x14ac:dyDescent="0.35">
      <c r="A353" t="s">
        <v>637</v>
      </c>
      <c r="B353" s="1">
        <v>44201</v>
      </c>
      <c r="C353" s="1">
        <v>44202</v>
      </c>
      <c r="D353">
        <v>1</v>
      </c>
      <c r="E353" t="s">
        <v>654</v>
      </c>
      <c r="F353" s="1">
        <v>44201</v>
      </c>
      <c r="G353">
        <v>0</v>
      </c>
      <c r="H353" s="1">
        <v>44202</v>
      </c>
      <c r="I353">
        <v>1</v>
      </c>
      <c r="J353">
        <v>0</v>
      </c>
      <c r="K353">
        <v>0</v>
      </c>
      <c r="L353">
        <v>1</v>
      </c>
      <c r="M353">
        <v>1</v>
      </c>
      <c r="N353">
        <v>0</v>
      </c>
      <c r="O353">
        <v>0</v>
      </c>
      <c r="P353">
        <v>0</v>
      </c>
      <c r="Q353" t="s">
        <v>1898</v>
      </c>
      <c r="R353" t="s">
        <v>1898</v>
      </c>
      <c r="S353" t="s">
        <v>1898</v>
      </c>
      <c r="T353" t="s">
        <v>1898</v>
      </c>
      <c r="U353" t="s">
        <v>1898</v>
      </c>
      <c r="V353" t="s">
        <v>1898</v>
      </c>
      <c r="W353">
        <v>0</v>
      </c>
      <c r="X353" t="s">
        <v>1898</v>
      </c>
      <c r="Y353" t="s">
        <v>1898</v>
      </c>
      <c r="Z353" t="s">
        <v>1898</v>
      </c>
      <c r="AA353" t="s">
        <v>1898</v>
      </c>
      <c r="AB353" t="s">
        <v>1898</v>
      </c>
    </row>
    <row r="354" spans="1:28" x14ac:dyDescent="0.35">
      <c r="A354" t="s">
        <v>637</v>
      </c>
      <c r="B354" s="1">
        <v>44201</v>
      </c>
      <c r="C354" s="1">
        <v>44202</v>
      </c>
      <c r="D354">
        <v>1</v>
      </c>
      <c r="E354" t="s">
        <v>1913</v>
      </c>
      <c r="F354" s="1">
        <v>44201</v>
      </c>
      <c r="G354">
        <v>0</v>
      </c>
      <c r="H354" s="1">
        <v>44202</v>
      </c>
      <c r="I354">
        <v>0</v>
      </c>
      <c r="J354" t="s">
        <v>1898</v>
      </c>
      <c r="K354" t="s">
        <v>1898</v>
      </c>
      <c r="L354" t="s">
        <v>1898</v>
      </c>
      <c r="M354" t="s">
        <v>1898</v>
      </c>
      <c r="N354" t="s">
        <v>1898</v>
      </c>
      <c r="O354" t="s">
        <v>1898</v>
      </c>
      <c r="P354">
        <v>1</v>
      </c>
      <c r="Q354">
        <v>1</v>
      </c>
      <c r="R354">
        <v>0</v>
      </c>
      <c r="S354">
        <v>1</v>
      </c>
      <c r="T354">
        <v>0</v>
      </c>
      <c r="U354">
        <v>1</v>
      </c>
      <c r="V354">
        <v>0</v>
      </c>
      <c r="W354">
        <v>0</v>
      </c>
      <c r="X354" t="s">
        <v>1898</v>
      </c>
      <c r="Y354" t="s">
        <v>1898</v>
      </c>
      <c r="Z354" t="s">
        <v>1898</v>
      </c>
      <c r="AA354" t="s">
        <v>1898</v>
      </c>
      <c r="AB354" t="s">
        <v>1898</v>
      </c>
    </row>
    <row r="355" spans="1:28" x14ac:dyDescent="0.35">
      <c r="A355" t="s">
        <v>637</v>
      </c>
      <c r="B355" s="1">
        <v>44201</v>
      </c>
      <c r="C355" s="1">
        <v>44284</v>
      </c>
      <c r="D355">
        <v>1</v>
      </c>
      <c r="E355" t="s">
        <v>652</v>
      </c>
      <c r="F355" s="1">
        <v>44201</v>
      </c>
      <c r="G355">
        <v>0</v>
      </c>
      <c r="H355" s="1">
        <v>44201</v>
      </c>
      <c r="I355">
        <v>1</v>
      </c>
      <c r="J355">
        <v>0</v>
      </c>
      <c r="K355">
        <v>1</v>
      </c>
      <c r="L355">
        <v>0</v>
      </c>
      <c r="M355">
        <v>0</v>
      </c>
      <c r="N355">
        <v>0</v>
      </c>
      <c r="O355">
        <v>0</v>
      </c>
      <c r="P355">
        <v>0</v>
      </c>
      <c r="Q355" t="s">
        <v>1898</v>
      </c>
      <c r="R355" t="s">
        <v>1898</v>
      </c>
      <c r="S355" t="s">
        <v>1898</v>
      </c>
      <c r="T355" t="s">
        <v>1898</v>
      </c>
      <c r="U355" t="s">
        <v>1898</v>
      </c>
      <c r="V355" t="s">
        <v>1898</v>
      </c>
      <c r="W355">
        <v>1</v>
      </c>
      <c r="X355">
        <v>0</v>
      </c>
      <c r="Y355">
        <v>1</v>
      </c>
      <c r="Z355">
        <v>0</v>
      </c>
      <c r="AA355">
        <v>0</v>
      </c>
      <c r="AB355">
        <v>0</v>
      </c>
    </row>
    <row r="356" spans="1:28" x14ac:dyDescent="0.35">
      <c r="A356" t="s">
        <v>637</v>
      </c>
      <c r="B356" s="1">
        <v>44201</v>
      </c>
      <c r="C356" s="1">
        <v>44284</v>
      </c>
      <c r="D356">
        <v>1</v>
      </c>
      <c r="E356" t="s">
        <v>650</v>
      </c>
      <c r="F356" s="1">
        <v>44201</v>
      </c>
      <c r="G356">
        <v>0</v>
      </c>
      <c r="H356" s="1">
        <v>44201</v>
      </c>
      <c r="I356">
        <v>1</v>
      </c>
      <c r="J356">
        <v>1</v>
      </c>
      <c r="K356">
        <v>1</v>
      </c>
      <c r="L356">
        <v>1</v>
      </c>
      <c r="M356">
        <v>0</v>
      </c>
      <c r="N356">
        <v>0</v>
      </c>
      <c r="O356">
        <v>0</v>
      </c>
      <c r="P356">
        <v>1</v>
      </c>
      <c r="Q356">
        <v>1</v>
      </c>
      <c r="R356">
        <v>1</v>
      </c>
      <c r="S356">
        <v>1</v>
      </c>
      <c r="T356">
        <v>0</v>
      </c>
      <c r="U356">
        <v>0</v>
      </c>
      <c r="V356">
        <v>0</v>
      </c>
      <c r="W356">
        <v>1</v>
      </c>
      <c r="X356">
        <v>1</v>
      </c>
      <c r="Y356">
        <v>1</v>
      </c>
      <c r="Z356">
        <v>1</v>
      </c>
      <c r="AA356">
        <v>0</v>
      </c>
      <c r="AB356">
        <v>0</v>
      </c>
    </row>
    <row r="357" spans="1:28" x14ac:dyDescent="0.35">
      <c r="A357" t="s">
        <v>637</v>
      </c>
      <c r="B357" s="1">
        <v>44201</v>
      </c>
      <c r="C357" s="1">
        <v>44284</v>
      </c>
      <c r="D357">
        <v>1</v>
      </c>
      <c r="E357" t="s">
        <v>643</v>
      </c>
      <c r="F357" s="1">
        <v>44201</v>
      </c>
      <c r="G357">
        <v>0</v>
      </c>
      <c r="H357" s="1">
        <v>44201</v>
      </c>
      <c r="I357">
        <v>1</v>
      </c>
      <c r="J357">
        <v>1</v>
      </c>
      <c r="K357">
        <v>0</v>
      </c>
      <c r="L357">
        <v>1</v>
      </c>
      <c r="M357">
        <v>1</v>
      </c>
      <c r="N357">
        <v>0</v>
      </c>
      <c r="O357">
        <v>0</v>
      </c>
      <c r="P357">
        <v>0</v>
      </c>
      <c r="Q357" t="s">
        <v>1898</v>
      </c>
      <c r="R357" t="s">
        <v>1898</v>
      </c>
      <c r="S357" t="s">
        <v>1898</v>
      </c>
      <c r="T357" t="s">
        <v>1898</v>
      </c>
      <c r="U357" t="s">
        <v>1898</v>
      </c>
      <c r="V357" t="s">
        <v>1898</v>
      </c>
      <c r="W357">
        <v>0</v>
      </c>
      <c r="X357" t="s">
        <v>1898</v>
      </c>
      <c r="Y357" t="s">
        <v>1898</v>
      </c>
      <c r="Z357" t="s">
        <v>1898</v>
      </c>
      <c r="AA357" t="s">
        <v>1898</v>
      </c>
      <c r="AB357" t="s">
        <v>1898</v>
      </c>
    </row>
    <row r="358" spans="1:28" x14ac:dyDescent="0.35">
      <c r="A358" t="s">
        <v>637</v>
      </c>
      <c r="B358" s="1">
        <v>44201</v>
      </c>
      <c r="C358" s="1">
        <v>44284</v>
      </c>
      <c r="D358">
        <v>1</v>
      </c>
      <c r="E358" t="s">
        <v>647</v>
      </c>
      <c r="F358" s="1">
        <v>44201</v>
      </c>
      <c r="G358">
        <v>3</v>
      </c>
      <c r="H358" s="1">
        <v>44201</v>
      </c>
      <c r="I358">
        <v>1</v>
      </c>
      <c r="J358">
        <v>0</v>
      </c>
      <c r="K358">
        <v>1</v>
      </c>
      <c r="L358">
        <v>0</v>
      </c>
      <c r="M358">
        <v>0</v>
      </c>
      <c r="N358">
        <v>0</v>
      </c>
      <c r="O358">
        <v>0</v>
      </c>
      <c r="P358">
        <v>0</v>
      </c>
      <c r="Q358" t="s">
        <v>1898</v>
      </c>
      <c r="R358" t="s">
        <v>1898</v>
      </c>
      <c r="S358" t="s">
        <v>1898</v>
      </c>
      <c r="T358" t="s">
        <v>1898</v>
      </c>
      <c r="U358" t="s">
        <v>1898</v>
      </c>
      <c r="V358" t="s">
        <v>1898</v>
      </c>
      <c r="W358">
        <v>0</v>
      </c>
      <c r="X358" t="s">
        <v>1898</v>
      </c>
      <c r="Y358" t="s">
        <v>1898</v>
      </c>
      <c r="Z358" t="s">
        <v>1898</v>
      </c>
      <c r="AA358" t="s">
        <v>1898</v>
      </c>
      <c r="AB358" t="s">
        <v>1898</v>
      </c>
    </row>
    <row r="359" spans="1:28" x14ac:dyDescent="0.35">
      <c r="A359" t="s">
        <v>637</v>
      </c>
      <c r="B359" s="1">
        <v>44201</v>
      </c>
      <c r="C359" s="1">
        <v>44284</v>
      </c>
      <c r="D359">
        <v>1</v>
      </c>
      <c r="E359" t="s">
        <v>645</v>
      </c>
      <c r="F359" s="1">
        <v>44201</v>
      </c>
      <c r="G359">
        <v>0</v>
      </c>
      <c r="H359" s="1">
        <v>44201</v>
      </c>
      <c r="I359">
        <v>1</v>
      </c>
      <c r="J359">
        <v>1</v>
      </c>
      <c r="K359">
        <v>1</v>
      </c>
      <c r="L359">
        <v>0</v>
      </c>
      <c r="M359">
        <v>1</v>
      </c>
      <c r="N359">
        <v>0</v>
      </c>
      <c r="O359">
        <v>0</v>
      </c>
      <c r="P359">
        <v>0</v>
      </c>
      <c r="Q359" t="s">
        <v>1898</v>
      </c>
      <c r="R359" t="s">
        <v>1898</v>
      </c>
      <c r="S359" t="s">
        <v>1898</v>
      </c>
      <c r="T359" t="s">
        <v>1898</v>
      </c>
      <c r="U359" t="s">
        <v>1898</v>
      </c>
      <c r="V359" t="s">
        <v>1898</v>
      </c>
      <c r="W359">
        <v>0</v>
      </c>
      <c r="X359" t="s">
        <v>1898</v>
      </c>
      <c r="Y359" t="s">
        <v>1898</v>
      </c>
      <c r="Z359" t="s">
        <v>1898</v>
      </c>
      <c r="AA359" t="s">
        <v>1898</v>
      </c>
      <c r="AB359" t="s">
        <v>1898</v>
      </c>
    </row>
    <row r="360" spans="1:28" x14ac:dyDescent="0.35">
      <c r="A360" t="s">
        <v>637</v>
      </c>
      <c r="B360" s="1">
        <v>44203</v>
      </c>
      <c r="C360" s="1">
        <v>44204</v>
      </c>
      <c r="D360">
        <v>1</v>
      </c>
      <c r="E360" t="s">
        <v>654</v>
      </c>
      <c r="F360" s="1">
        <v>44201</v>
      </c>
      <c r="G360">
        <v>1</v>
      </c>
      <c r="H360" s="1">
        <v>44204</v>
      </c>
      <c r="I360">
        <v>1</v>
      </c>
      <c r="J360">
        <v>0</v>
      </c>
      <c r="K360">
        <v>0</v>
      </c>
      <c r="L360">
        <v>1</v>
      </c>
      <c r="M360">
        <v>1</v>
      </c>
      <c r="N360">
        <v>0</v>
      </c>
      <c r="O360">
        <v>0</v>
      </c>
      <c r="P360">
        <v>0</v>
      </c>
      <c r="Q360" t="s">
        <v>1898</v>
      </c>
      <c r="R360" t="s">
        <v>1898</v>
      </c>
      <c r="S360" t="s">
        <v>1898</v>
      </c>
      <c r="T360" t="s">
        <v>1898</v>
      </c>
      <c r="U360" t="s">
        <v>1898</v>
      </c>
      <c r="V360" t="s">
        <v>1898</v>
      </c>
      <c r="W360">
        <v>0</v>
      </c>
      <c r="X360" t="s">
        <v>1898</v>
      </c>
      <c r="Y360" t="s">
        <v>1898</v>
      </c>
      <c r="Z360" t="s">
        <v>1898</v>
      </c>
      <c r="AA360" t="s">
        <v>1898</v>
      </c>
      <c r="AB360" t="s">
        <v>1898</v>
      </c>
    </row>
    <row r="361" spans="1:28" x14ac:dyDescent="0.35">
      <c r="A361" t="s">
        <v>637</v>
      </c>
      <c r="B361" s="1">
        <v>44203</v>
      </c>
      <c r="C361" s="1">
        <v>44204</v>
      </c>
      <c r="D361">
        <v>1</v>
      </c>
      <c r="E361" t="s">
        <v>639</v>
      </c>
      <c r="F361" s="1">
        <v>44049</v>
      </c>
      <c r="G361">
        <v>1</v>
      </c>
      <c r="H361" s="1">
        <v>44204</v>
      </c>
      <c r="I361">
        <v>1</v>
      </c>
      <c r="J361">
        <v>0</v>
      </c>
      <c r="K361">
        <v>1</v>
      </c>
      <c r="L361">
        <v>0</v>
      </c>
      <c r="M361">
        <v>1</v>
      </c>
      <c r="N361">
        <v>0</v>
      </c>
      <c r="O361">
        <v>0</v>
      </c>
      <c r="P361">
        <v>0</v>
      </c>
      <c r="Q361" t="s">
        <v>1898</v>
      </c>
      <c r="R361" t="s">
        <v>1898</v>
      </c>
      <c r="S361" t="s">
        <v>1898</v>
      </c>
      <c r="T361" t="s">
        <v>1898</v>
      </c>
      <c r="U361" t="s">
        <v>1898</v>
      </c>
      <c r="V361" t="s">
        <v>1898</v>
      </c>
      <c r="W361">
        <v>0</v>
      </c>
      <c r="X361" t="s">
        <v>1898</v>
      </c>
      <c r="Y361" t="s">
        <v>1898</v>
      </c>
      <c r="Z361" t="s">
        <v>1898</v>
      </c>
      <c r="AA361" t="s">
        <v>1898</v>
      </c>
      <c r="AB361" t="s">
        <v>1898</v>
      </c>
    </row>
    <row r="362" spans="1:28" x14ac:dyDescent="0.35">
      <c r="A362" t="s">
        <v>637</v>
      </c>
      <c r="B362" s="1">
        <v>44203</v>
      </c>
      <c r="C362" s="1">
        <v>44204</v>
      </c>
      <c r="D362">
        <v>1</v>
      </c>
      <c r="E362" t="s">
        <v>1913</v>
      </c>
      <c r="F362" s="1">
        <v>44201</v>
      </c>
      <c r="G362">
        <v>1</v>
      </c>
      <c r="H362" s="1">
        <v>44204</v>
      </c>
      <c r="I362">
        <v>0</v>
      </c>
      <c r="J362" t="s">
        <v>1898</v>
      </c>
      <c r="K362" t="s">
        <v>1898</v>
      </c>
      <c r="L362" t="s">
        <v>1898</v>
      </c>
      <c r="M362" t="s">
        <v>1898</v>
      </c>
      <c r="N362" t="s">
        <v>1898</v>
      </c>
      <c r="O362" t="s">
        <v>1898</v>
      </c>
      <c r="P362">
        <v>1</v>
      </c>
      <c r="Q362">
        <v>1</v>
      </c>
      <c r="R362">
        <v>0</v>
      </c>
      <c r="S362">
        <v>1</v>
      </c>
      <c r="T362">
        <v>0</v>
      </c>
      <c r="U362">
        <v>1</v>
      </c>
      <c r="V362">
        <v>0</v>
      </c>
      <c r="W362">
        <v>0</v>
      </c>
      <c r="X362" t="s">
        <v>1898</v>
      </c>
      <c r="Y362" t="s">
        <v>1898</v>
      </c>
      <c r="Z362" t="s">
        <v>1898</v>
      </c>
      <c r="AA362" t="s">
        <v>1898</v>
      </c>
      <c r="AB362" t="s">
        <v>1898</v>
      </c>
    </row>
    <row r="363" spans="1:28" x14ac:dyDescent="0.35">
      <c r="A363" t="s">
        <v>637</v>
      </c>
      <c r="B363" s="1">
        <v>44203</v>
      </c>
      <c r="C363" s="1">
        <v>44265</v>
      </c>
      <c r="D363">
        <v>1</v>
      </c>
      <c r="E363" t="s">
        <v>660</v>
      </c>
      <c r="F363" s="1">
        <v>44203</v>
      </c>
      <c r="G363">
        <v>0</v>
      </c>
      <c r="H363" s="1">
        <v>44257</v>
      </c>
      <c r="I363">
        <v>1</v>
      </c>
      <c r="J363">
        <v>0</v>
      </c>
      <c r="K363">
        <v>0</v>
      </c>
      <c r="L363">
        <v>1</v>
      </c>
      <c r="M363">
        <v>0</v>
      </c>
      <c r="N363">
        <v>0</v>
      </c>
      <c r="O363">
        <v>0</v>
      </c>
      <c r="P363">
        <v>0</v>
      </c>
      <c r="Q363" t="s">
        <v>1898</v>
      </c>
      <c r="R363" t="s">
        <v>1898</v>
      </c>
      <c r="S363" t="s">
        <v>1898</v>
      </c>
      <c r="T363" t="s">
        <v>1898</v>
      </c>
      <c r="U363" t="s">
        <v>1898</v>
      </c>
      <c r="V363" t="s">
        <v>1898</v>
      </c>
      <c r="W363">
        <v>0</v>
      </c>
      <c r="X363" t="s">
        <v>1898</v>
      </c>
      <c r="Y363" t="s">
        <v>1898</v>
      </c>
      <c r="Z363" t="s">
        <v>1898</v>
      </c>
      <c r="AA363" t="s">
        <v>1898</v>
      </c>
      <c r="AB363" t="s">
        <v>1898</v>
      </c>
    </row>
    <row r="364" spans="1:28" x14ac:dyDescent="0.35">
      <c r="A364" t="s">
        <v>637</v>
      </c>
      <c r="B364" s="1">
        <v>44203</v>
      </c>
      <c r="C364" s="1">
        <v>44284</v>
      </c>
      <c r="D364">
        <v>1</v>
      </c>
      <c r="E364" t="s">
        <v>658</v>
      </c>
      <c r="F364" s="1">
        <v>44203</v>
      </c>
      <c r="G364">
        <v>0</v>
      </c>
      <c r="H364" s="1">
        <v>44203</v>
      </c>
      <c r="I364">
        <v>1</v>
      </c>
      <c r="J364">
        <v>0</v>
      </c>
      <c r="K364">
        <v>0</v>
      </c>
      <c r="L364">
        <v>1</v>
      </c>
      <c r="M364">
        <v>0</v>
      </c>
      <c r="N364">
        <v>0</v>
      </c>
      <c r="O364">
        <v>0</v>
      </c>
      <c r="P364">
        <v>1</v>
      </c>
      <c r="Q364">
        <v>0</v>
      </c>
      <c r="R364">
        <v>0</v>
      </c>
      <c r="S364">
        <v>1</v>
      </c>
      <c r="T364">
        <v>0</v>
      </c>
      <c r="U364">
        <v>0</v>
      </c>
      <c r="V364">
        <v>0</v>
      </c>
      <c r="W364">
        <v>1</v>
      </c>
      <c r="X364">
        <v>0</v>
      </c>
      <c r="Y364">
        <v>0</v>
      </c>
      <c r="Z364">
        <v>1</v>
      </c>
      <c r="AA364">
        <v>0</v>
      </c>
      <c r="AB364">
        <v>0</v>
      </c>
    </row>
    <row r="365" spans="1:28" x14ac:dyDescent="0.35">
      <c r="A365" t="s">
        <v>637</v>
      </c>
      <c r="B365" s="1">
        <v>44205</v>
      </c>
      <c r="C365" s="1">
        <v>44214</v>
      </c>
      <c r="D365">
        <v>1</v>
      </c>
      <c r="E365" t="s">
        <v>654</v>
      </c>
      <c r="F365" s="1">
        <v>44201</v>
      </c>
      <c r="G365">
        <v>2</v>
      </c>
      <c r="H365" s="1">
        <v>44205</v>
      </c>
      <c r="I365">
        <v>1</v>
      </c>
      <c r="J365">
        <v>0</v>
      </c>
      <c r="K365">
        <v>0</v>
      </c>
      <c r="L365">
        <v>1</v>
      </c>
      <c r="M365">
        <v>1</v>
      </c>
      <c r="N365">
        <v>0</v>
      </c>
      <c r="O365">
        <v>0</v>
      </c>
      <c r="P365">
        <v>0</v>
      </c>
      <c r="Q365" t="s">
        <v>1898</v>
      </c>
      <c r="R365" t="s">
        <v>1898</v>
      </c>
      <c r="S365" t="s">
        <v>1898</v>
      </c>
      <c r="T365" t="s">
        <v>1898</v>
      </c>
      <c r="U365" t="s">
        <v>1898</v>
      </c>
      <c r="V365" t="s">
        <v>1898</v>
      </c>
      <c r="W365">
        <v>0</v>
      </c>
      <c r="X365" t="s">
        <v>1898</v>
      </c>
      <c r="Y365" t="s">
        <v>1898</v>
      </c>
      <c r="Z365" t="s">
        <v>1898</v>
      </c>
      <c r="AA365" t="s">
        <v>1898</v>
      </c>
      <c r="AB365" t="s">
        <v>1898</v>
      </c>
    </row>
    <row r="366" spans="1:28" x14ac:dyDescent="0.35">
      <c r="A366" t="s">
        <v>637</v>
      </c>
      <c r="B366" s="1">
        <v>44205</v>
      </c>
      <c r="C366" s="1">
        <v>44214</v>
      </c>
      <c r="D366">
        <v>1</v>
      </c>
      <c r="E366" t="s">
        <v>639</v>
      </c>
      <c r="F366" s="1">
        <v>44049</v>
      </c>
      <c r="G366">
        <v>2</v>
      </c>
      <c r="H366" s="1">
        <v>44205</v>
      </c>
      <c r="I366">
        <v>1</v>
      </c>
      <c r="J366">
        <v>0</v>
      </c>
      <c r="K366">
        <v>1</v>
      </c>
      <c r="L366">
        <v>0</v>
      </c>
      <c r="M366">
        <v>1</v>
      </c>
      <c r="N366">
        <v>0</v>
      </c>
      <c r="O366">
        <v>0</v>
      </c>
      <c r="P366">
        <v>0</v>
      </c>
      <c r="Q366" t="s">
        <v>1898</v>
      </c>
      <c r="R366" t="s">
        <v>1898</v>
      </c>
      <c r="S366" t="s">
        <v>1898</v>
      </c>
      <c r="T366" t="s">
        <v>1898</v>
      </c>
      <c r="U366" t="s">
        <v>1898</v>
      </c>
      <c r="V366" t="s">
        <v>1898</v>
      </c>
      <c r="W366">
        <v>0</v>
      </c>
      <c r="X366" t="s">
        <v>1898</v>
      </c>
      <c r="Y366" t="s">
        <v>1898</v>
      </c>
      <c r="Z366" t="s">
        <v>1898</v>
      </c>
      <c r="AA366" t="s">
        <v>1898</v>
      </c>
      <c r="AB366" t="s">
        <v>1898</v>
      </c>
    </row>
    <row r="367" spans="1:28" x14ac:dyDescent="0.35">
      <c r="A367" t="s">
        <v>637</v>
      </c>
      <c r="B367" s="1">
        <v>44205</v>
      </c>
      <c r="C367" s="1">
        <v>44214</v>
      </c>
      <c r="D367">
        <v>1</v>
      </c>
      <c r="E367" t="s">
        <v>1913</v>
      </c>
      <c r="F367" s="1">
        <v>44201</v>
      </c>
      <c r="G367">
        <v>2</v>
      </c>
      <c r="H367" s="1">
        <v>44205</v>
      </c>
      <c r="I367">
        <v>0</v>
      </c>
      <c r="J367" t="s">
        <v>1898</v>
      </c>
      <c r="K367" t="s">
        <v>1898</v>
      </c>
      <c r="L367" t="s">
        <v>1898</v>
      </c>
      <c r="M367" t="s">
        <v>1898</v>
      </c>
      <c r="N367" t="s">
        <v>1898</v>
      </c>
      <c r="O367" t="s">
        <v>1898</v>
      </c>
      <c r="P367">
        <v>1</v>
      </c>
      <c r="Q367">
        <v>1</v>
      </c>
      <c r="R367">
        <v>0</v>
      </c>
      <c r="S367">
        <v>1</v>
      </c>
      <c r="T367">
        <v>0</v>
      </c>
      <c r="U367">
        <v>1</v>
      </c>
      <c r="V367">
        <v>0</v>
      </c>
      <c r="W367">
        <v>0</v>
      </c>
      <c r="X367" t="s">
        <v>1898</v>
      </c>
      <c r="Y367" t="s">
        <v>1898</v>
      </c>
      <c r="Z367" t="s">
        <v>1898</v>
      </c>
      <c r="AA367" t="s">
        <v>1898</v>
      </c>
      <c r="AB367" t="s">
        <v>1898</v>
      </c>
    </row>
    <row r="368" spans="1:28" x14ac:dyDescent="0.35">
      <c r="A368" t="s">
        <v>637</v>
      </c>
      <c r="B368" s="1">
        <v>44215</v>
      </c>
      <c r="C368" s="1">
        <v>44228</v>
      </c>
      <c r="D368">
        <v>1</v>
      </c>
      <c r="E368" t="s">
        <v>654</v>
      </c>
      <c r="F368" s="1">
        <v>44201</v>
      </c>
      <c r="G368">
        <v>4</v>
      </c>
      <c r="H368" s="1">
        <v>44215</v>
      </c>
      <c r="I368">
        <v>1</v>
      </c>
      <c r="J368">
        <v>0</v>
      </c>
      <c r="K368">
        <v>0</v>
      </c>
      <c r="L368">
        <v>1</v>
      </c>
      <c r="M368">
        <v>1</v>
      </c>
      <c r="N368">
        <v>0</v>
      </c>
      <c r="O368">
        <v>0</v>
      </c>
      <c r="P368">
        <v>0</v>
      </c>
      <c r="Q368" t="s">
        <v>1898</v>
      </c>
      <c r="R368" t="s">
        <v>1898</v>
      </c>
      <c r="S368" t="s">
        <v>1898</v>
      </c>
      <c r="T368" t="s">
        <v>1898</v>
      </c>
      <c r="U368" t="s">
        <v>1898</v>
      </c>
      <c r="V368" t="s">
        <v>1898</v>
      </c>
      <c r="W368">
        <v>0</v>
      </c>
      <c r="X368" t="s">
        <v>1898</v>
      </c>
      <c r="Y368" t="s">
        <v>1898</v>
      </c>
      <c r="Z368" t="s">
        <v>1898</v>
      </c>
      <c r="AA368" t="s">
        <v>1898</v>
      </c>
      <c r="AB368" t="s">
        <v>1898</v>
      </c>
    </row>
    <row r="369" spans="1:28" x14ac:dyDescent="0.35">
      <c r="A369" t="s">
        <v>637</v>
      </c>
      <c r="B369" s="1">
        <v>44215</v>
      </c>
      <c r="C369" s="1">
        <v>44228</v>
      </c>
      <c r="D369">
        <v>1</v>
      </c>
      <c r="E369" t="s">
        <v>639</v>
      </c>
      <c r="F369" s="1">
        <v>44049</v>
      </c>
      <c r="G369">
        <v>4</v>
      </c>
      <c r="H369" s="1">
        <v>44215</v>
      </c>
      <c r="I369">
        <v>1</v>
      </c>
      <c r="J369">
        <v>0</v>
      </c>
      <c r="K369">
        <v>1</v>
      </c>
      <c r="L369">
        <v>0</v>
      </c>
      <c r="M369">
        <v>1</v>
      </c>
      <c r="N369">
        <v>0</v>
      </c>
      <c r="O369">
        <v>0</v>
      </c>
      <c r="P369">
        <v>0</v>
      </c>
      <c r="Q369" t="s">
        <v>1898</v>
      </c>
      <c r="R369" t="s">
        <v>1898</v>
      </c>
      <c r="S369" t="s">
        <v>1898</v>
      </c>
      <c r="T369" t="s">
        <v>1898</v>
      </c>
      <c r="U369" t="s">
        <v>1898</v>
      </c>
      <c r="V369" t="s">
        <v>1898</v>
      </c>
      <c r="W369">
        <v>0</v>
      </c>
      <c r="X369" t="s">
        <v>1898</v>
      </c>
      <c r="Y369" t="s">
        <v>1898</v>
      </c>
      <c r="Z369" t="s">
        <v>1898</v>
      </c>
      <c r="AA369" t="s">
        <v>1898</v>
      </c>
      <c r="AB369" t="s">
        <v>1898</v>
      </c>
    </row>
    <row r="370" spans="1:28" x14ac:dyDescent="0.35">
      <c r="A370" t="s">
        <v>637</v>
      </c>
      <c r="B370" s="1">
        <v>44215</v>
      </c>
      <c r="C370" s="1">
        <v>44228</v>
      </c>
      <c r="D370">
        <v>1</v>
      </c>
      <c r="E370" t="s">
        <v>1913</v>
      </c>
      <c r="F370" s="1">
        <v>44201</v>
      </c>
      <c r="G370">
        <v>4</v>
      </c>
      <c r="H370" s="1">
        <v>44215</v>
      </c>
      <c r="I370">
        <v>0</v>
      </c>
      <c r="J370" t="s">
        <v>1898</v>
      </c>
      <c r="K370" t="s">
        <v>1898</v>
      </c>
      <c r="L370" t="s">
        <v>1898</v>
      </c>
      <c r="M370" t="s">
        <v>1898</v>
      </c>
      <c r="N370" t="s">
        <v>1898</v>
      </c>
      <c r="O370" t="s">
        <v>1898</v>
      </c>
      <c r="P370">
        <v>1</v>
      </c>
      <c r="Q370">
        <v>1</v>
      </c>
      <c r="R370">
        <v>0</v>
      </c>
      <c r="S370">
        <v>1</v>
      </c>
      <c r="T370">
        <v>0</v>
      </c>
      <c r="U370">
        <v>1</v>
      </c>
      <c r="V370">
        <v>0</v>
      </c>
      <c r="W370">
        <v>0</v>
      </c>
      <c r="X370" t="s">
        <v>1898</v>
      </c>
      <c r="Y370" t="s">
        <v>1898</v>
      </c>
      <c r="Z370" t="s">
        <v>1898</v>
      </c>
      <c r="AA370" t="s">
        <v>1898</v>
      </c>
      <c r="AB370" t="s">
        <v>1898</v>
      </c>
    </row>
    <row r="371" spans="1:28" x14ac:dyDescent="0.35">
      <c r="A371" t="s">
        <v>637</v>
      </c>
      <c r="B371" s="1">
        <v>44229</v>
      </c>
      <c r="C371" s="1">
        <v>44701</v>
      </c>
      <c r="D371">
        <v>1</v>
      </c>
      <c r="E371" t="s">
        <v>654</v>
      </c>
      <c r="F371" s="1">
        <v>44201</v>
      </c>
      <c r="G371">
        <v>5</v>
      </c>
      <c r="H371" s="1">
        <v>44229</v>
      </c>
      <c r="I371">
        <v>1</v>
      </c>
      <c r="J371">
        <v>0</v>
      </c>
      <c r="K371">
        <v>0</v>
      </c>
      <c r="L371">
        <v>1</v>
      </c>
      <c r="M371">
        <v>1</v>
      </c>
      <c r="N371">
        <v>0</v>
      </c>
      <c r="O371">
        <v>0</v>
      </c>
      <c r="P371">
        <v>0</v>
      </c>
      <c r="Q371" t="s">
        <v>1898</v>
      </c>
      <c r="R371" t="s">
        <v>1898</v>
      </c>
      <c r="S371" t="s">
        <v>1898</v>
      </c>
      <c r="T371" t="s">
        <v>1898</v>
      </c>
      <c r="U371" t="s">
        <v>1898</v>
      </c>
      <c r="V371" t="s">
        <v>1898</v>
      </c>
      <c r="W371">
        <v>0</v>
      </c>
      <c r="X371" t="s">
        <v>1898</v>
      </c>
      <c r="Y371" t="s">
        <v>1898</v>
      </c>
      <c r="Z371" t="s">
        <v>1898</v>
      </c>
      <c r="AA371" t="s">
        <v>1898</v>
      </c>
      <c r="AB371" t="s">
        <v>1898</v>
      </c>
    </row>
    <row r="372" spans="1:28" x14ac:dyDescent="0.35">
      <c r="A372" t="s">
        <v>637</v>
      </c>
      <c r="B372" s="1">
        <v>44229</v>
      </c>
      <c r="C372" s="1">
        <v>44701</v>
      </c>
      <c r="D372">
        <v>1</v>
      </c>
      <c r="E372" t="s">
        <v>639</v>
      </c>
      <c r="F372" s="1">
        <v>44049</v>
      </c>
      <c r="G372">
        <v>5</v>
      </c>
      <c r="H372" s="1">
        <v>44229</v>
      </c>
      <c r="I372">
        <v>1</v>
      </c>
      <c r="J372">
        <v>0</v>
      </c>
      <c r="K372">
        <v>1</v>
      </c>
      <c r="L372">
        <v>0</v>
      </c>
      <c r="M372">
        <v>1</v>
      </c>
      <c r="N372">
        <v>0</v>
      </c>
      <c r="O372">
        <v>0</v>
      </c>
      <c r="P372">
        <v>0</v>
      </c>
      <c r="Q372" t="s">
        <v>1898</v>
      </c>
      <c r="R372" t="s">
        <v>1898</v>
      </c>
      <c r="S372" t="s">
        <v>1898</v>
      </c>
      <c r="T372" t="s">
        <v>1898</v>
      </c>
      <c r="U372" t="s">
        <v>1898</v>
      </c>
      <c r="V372" t="s">
        <v>1898</v>
      </c>
      <c r="W372">
        <v>0</v>
      </c>
      <c r="X372" t="s">
        <v>1898</v>
      </c>
      <c r="Y372" t="s">
        <v>1898</v>
      </c>
      <c r="Z372" t="s">
        <v>1898</v>
      </c>
      <c r="AA372" t="s">
        <v>1898</v>
      </c>
      <c r="AB372" t="s">
        <v>1898</v>
      </c>
    </row>
    <row r="373" spans="1:28" x14ac:dyDescent="0.35">
      <c r="A373" t="s">
        <v>637</v>
      </c>
      <c r="B373" s="1">
        <v>44229</v>
      </c>
      <c r="C373" s="1">
        <v>44701</v>
      </c>
      <c r="D373">
        <v>1</v>
      </c>
      <c r="E373" t="s">
        <v>1913</v>
      </c>
      <c r="F373" s="1">
        <v>44201</v>
      </c>
      <c r="G373">
        <v>5</v>
      </c>
      <c r="H373" s="1">
        <v>44229</v>
      </c>
      <c r="I373">
        <v>0</v>
      </c>
      <c r="J373" t="s">
        <v>1898</v>
      </c>
      <c r="K373" t="s">
        <v>1898</v>
      </c>
      <c r="L373" t="s">
        <v>1898</v>
      </c>
      <c r="M373" t="s">
        <v>1898</v>
      </c>
      <c r="N373" t="s">
        <v>1898</v>
      </c>
      <c r="O373" t="s">
        <v>1898</v>
      </c>
      <c r="P373">
        <v>1</v>
      </c>
      <c r="Q373">
        <v>1</v>
      </c>
      <c r="R373">
        <v>0</v>
      </c>
      <c r="S373">
        <v>1</v>
      </c>
      <c r="T373">
        <v>0</v>
      </c>
      <c r="U373">
        <v>1</v>
      </c>
      <c r="V373">
        <v>0</v>
      </c>
      <c r="W373">
        <v>0</v>
      </c>
      <c r="X373" t="s">
        <v>1898</v>
      </c>
      <c r="Y373" t="s">
        <v>1898</v>
      </c>
      <c r="Z373" t="s">
        <v>1898</v>
      </c>
      <c r="AA373" t="s">
        <v>1898</v>
      </c>
      <c r="AB373" t="s">
        <v>1898</v>
      </c>
    </row>
    <row r="374" spans="1:28" x14ac:dyDescent="0.35">
      <c r="A374" t="s">
        <v>637</v>
      </c>
      <c r="B374" s="1">
        <v>44236</v>
      </c>
      <c r="C374" s="1">
        <v>44284</v>
      </c>
      <c r="D374">
        <v>1</v>
      </c>
      <c r="E374" t="s">
        <v>672</v>
      </c>
      <c r="F374" s="1">
        <v>44236</v>
      </c>
      <c r="G374">
        <v>0</v>
      </c>
      <c r="H374" s="1">
        <v>44236</v>
      </c>
      <c r="I374">
        <v>1</v>
      </c>
      <c r="J374">
        <v>0</v>
      </c>
      <c r="K374">
        <v>0</v>
      </c>
      <c r="L374">
        <v>1</v>
      </c>
      <c r="M374">
        <v>0</v>
      </c>
      <c r="N374">
        <v>0</v>
      </c>
      <c r="O374">
        <v>0</v>
      </c>
      <c r="P374">
        <v>0</v>
      </c>
      <c r="Q374" t="s">
        <v>1898</v>
      </c>
      <c r="R374" t="s">
        <v>1898</v>
      </c>
      <c r="S374" t="s">
        <v>1898</v>
      </c>
      <c r="T374" t="s">
        <v>1898</v>
      </c>
      <c r="U374" t="s">
        <v>1898</v>
      </c>
      <c r="V374" t="s">
        <v>1898</v>
      </c>
      <c r="W374">
        <v>0</v>
      </c>
      <c r="X374" t="s">
        <v>1898</v>
      </c>
      <c r="Y374" t="s">
        <v>1898</v>
      </c>
      <c r="Z374" t="s">
        <v>1898</v>
      </c>
      <c r="AA374" t="s">
        <v>1898</v>
      </c>
      <c r="AB374" t="s">
        <v>1898</v>
      </c>
    </row>
    <row r="375" spans="1:28" x14ac:dyDescent="0.35">
      <c r="A375" t="s">
        <v>637</v>
      </c>
      <c r="B375" s="1">
        <v>44249</v>
      </c>
      <c r="C375" s="1">
        <v>44284</v>
      </c>
      <c r="D375">
        <v>1</v>
      </c>
      <c r="E375" t="s">
        <v>675</v>
      </c>
      <c r="F375" s="1">
        <v>44249</v>
      </c>
      <c r="G375">
        <v>0</v>
      </c>
      <c r="H375" s="1">
        <v>44253</v>
      </c>
      <c r="I375">
        <v>1</v>
      </c>
      <c r="J375">
        <v>0</v>
      </c>
      <c r="K375">
        <v>0</v>
      </c>
      <c r="L375">
        <v>1</v>
      </c>
      <c r="M375">
        <v>0</v>
      </c>
      <c r="N375">
        <v>0</v>
      </c>
      <c r="O375">
        <v>0</v>
      </c>
      <c r="P375">
        <v>1</v>
      </c>
      <c r="Q375">
        <v>0</v>
      </c>
      <c r="R375">
        <v>0</v>
      </c>
      <c r="S375">
        <v>1</v>
      </c>
      <c r="T375">
        <v>0</v>
      </c>
      <c r="U375">
        <v>0</v>
      </c>
      <c r="V375">
        <v>0</v>
      </c>
      <c r="W375">
        <v>1</v>
      </c>
      <c r="X375">
        <v>0</v>
      </c>
      <c r="Y375">
        <v>0</v>
      </c>
      <c r="Z375">
        <v>1</v>
      </c>
      <c r="AA375">
        <v>0</v>
      </c>
      <c r="AB375">
        <v>0</v>
      </c>
    </row>
    <row r="376" spans="1:28" x14ac:dyDescent="0.35">
      <c r="A376" t="s">
        <v>637</v>
      </c>
      <c r="B376" s="1">
        <v>44266</v>
      </c>
      <c r="C376" s="1">
        <v>44284</v>
      </c>
      <c r="D376">
        <v>1</v>
      </c>
      <c r="E376" t="s">
        <v>660</v>
      </c>
      <c r="F376" s="1">
        <v>44203</v>
      </c>
      <c r="G376">
        <v>1</v>
      </c>
      <c r="H376" s="1">
        <v>44270</v>
      </c>
      <c r="I376">
        <v>1</v>
      </c>
      <c r="J376">
        <v>0</v>
      </c>
      <c r="K376">
        <v>0</v>
      </c>
      <c r="L376">
        <v>1</v>
      </c>
      <c r="M376">
        <v>0</v>
      </c>
      <c r="N376">
        <v>0</v>
      </c>
      <c r="O376">
        <v>0</v>
      </c>
      <c r="P376">
        <v>0</v>
      </c>
      <c r="Q376" t="s">
        <v>1898</v>
      </c>
      <c r="R376" t="s">
        <v>1898</v>
      </c>
      <c r="S376" t="s">
        <v>1898</v>
      </c>
      <c r="T376" t="s">
        <v>1898</v>
      </c>
      <c r="U376" t="s">
        <v>1898</v>
      </c>
      <c r="V376" t="s">
        <v>1898</v>
      </c>
      <c r="W376">
        <v>0</v>
      </c>
      <c r="X376" t="s">
        <v>1898</v>
      </c>
      <c r="Y376" t="s">
        <v>1898</v>
      </c>
      <c r="Z376" t="s">
        <v>1898</v>
      </c>
      <c r="AA376" t="s">
        <v>1898</v>
      </c>
      <c r="AB376" t="s">
        <v>1898</v>
      </c>
    </row>
    <row r="377" spans="1:28" x14ac:dyDescent="0.35">
      <c r="A377" t="s">
        <v>637</v>
      </c>
      <c r="B377" s="1">
        <v>44285</v>
      </c>
      <c r="C377" s="1">
        <v>44701</v>
      </c>
      <c r="D377">
        <v>1</v>
      </c>
      <c r="E377" t="s">
        <v>652</v>
      </c>
      <c r="F377" s="1">
        <v>44201</v>
      </c>
      <c r="G377">
        <v>3</v>
      </c>
      <c r="H377" s="1">
        <v>44201</v>
      </c>
      <c r="I377">
        <v>1</v>
      </c>
      <c r="J377">
        <v>0</v>
      </c>
      <c r="K377">
        <v>1</v>
      </c>
      <c r="L377">
        <v>0</v>
      </c>
      <c r="M377">
        <v>0</v>
      </c>
      <c r="N377">
        <v>0</v>
      </c>
      <c r="O377">
        <v>0</v>
      </c>
      <c r="P377">
        <v>0</v>
      </c>
      <c r="Q377" t="s">
        <v>1898</v>
      </c>
      <c r="R377" t="s">
        <v>1898</v>
      </c>
      <c r="S377" t="s">
        <v>1898</v>
      </c>
      <c r="T377" t="s">
        <v>1898</v>
      </c>
      <c r="U377" t="s">
        <v>1898</v>
      </c>
      <c r="V377" t="s">
        <v>1898</v>
      </c>
      <c r="W377">
        <v>1</v>
      </c>
      <c r="X377">
        <v>0</v>
      </c>
      <c r="Y377">
        <v>1</v>
      </c>
      <c r="Z377">
        <v>0</v>
      </c>
      <c r="AA377">
        <v>0</v>
      </c>
      <c r="AB377">
        <v>0</v>
      </c>
    </row>
    <row r="378" spans="1:28" x14ac:dyDescent="0.35">
      <c r="A378" t="s">
        <v>637</v>
      </c>
      <c r="B378" s="1">
        <v>44285</v>
      </c>
      <c r="C378" s="1">
        <v>44701</v>
      </c>
      <c r="D378">
        <v>1</v>
      </c>
      <c r="E378" t="s">
        <v>650</v>
      </c>
      <c r="F378" s="1">
        <v>44201</v>
      </c>
      <c r="G378">
        <v>3</v>
      </c>
      <c r="H378" s="1">
        <v>44201</v>
      </c>
      <c r="I378">
        <v>1</v>
      </c>
      <c r="J378">
        <v>1</v>
      </c>
      <c r="K378">
        <v>1</v>
      </c>
      <c r="L378">
        <v>1</v>
      </c>
      <c r="M378">
        <v>0</v>
      </c>
      <c r="N378">
        <v>0</v>
      </c>
      <c r="O378">
        <v>0</v>
      </c>
      <c r="P378">
        <v>1</v>
      </c>
      <c r="Q378">
        <v>1</v>
      </c>
      <c r="R378">
        <v>1</v>
      </c>
      <c r="S378">
        <v>1</v>
      </c>
      <c r="T378">
        <v>0</v>
      </c>
      <c r="U378">
        <v>0</v>
      </c>
      <c r="V378">
        <v>0</v>
      </c>
      <c r="W378">
        <v>1</v>
      </c>
      <c r="X378">
        <v>1</v>
      </c>
      <c r="Y378">
        <v>1</v>
      </c>
      <c r="Z378">
        <v>1</v>
      </c>
      <c r="AA378">
        <v>0</v>
      </c>
      <c r="AB378">
        <v>0</v>
      </c>
    </row>
    <row r="379" spans="1:28" x14ac:dyDescent="0.35">
      <c r="A379" t="s">
        <v>637</v>
      </c>
      <c r="B379" s="1">
        <v>44285</v>
      </c>
      <c r="C379" s="1">
        <v>44701</v>
      </c>
      <c r="D379">
        <v>1</v>
      </c>
      <c r="E379" t="s">
        <v>643</v>
      </c>
      <c r="F379" s="1">
        <v>44201</v>
      </c>
      <c r="G379">
        <v>3</v>
      </c>
      <c r="H379" s="1">
        <v>44201</v>
      </c>
      <c r="I379">
        <v>1</v>
      </c>
      <c r="J379">
        <v>1</v>
      </c>
      <c r="K379">
        <v>0</v>
      </c>
      <c r="L379">
        <v>1</v>
      </c>
      <c r="M379">
        <v>1</v>
      </c>
      <c r="N379">
        <v>0</v>
      </c>
      <c r="O379">
        <v>0</v>
      </c>
      <c r="P379">
        <v>0</v>
      </c>
      <c r="Q379" t="s">
        <v>1898</v>
      </c>
      <c r="R379" t="s">
        <v>1898</v>
      </c>
      <c r="S379" t="s">
        <v>1898</v>
      </c>
      <c r="T379" t="s">
        <v>1898</v>
      </c>
      <c r="U379" t="s">
        <v>1898</v>
      </c>
      <c r="V379" t="s">
        <v>1898</v>
      </c>
      <c r="W379">
        <v>0</v>
      </c>
      <c r="X379" t="s">
        <v>1898</v>
      </c>
      <c r="Y379" t="s">
        <v>1898</v>
      </c>
      <c r="Z379" t="s">
        <v>1898</v>
      </c>
      <c r="AA379" t="s">
        <v>1898</v>
      </c>
      <c r="AB379" t="s">
        <v>1898</v>
      </c>
    </row>
    <row r="380" spans="1:28" x14ac:dyDescent="0.35">
      <c r="A380" t="s">
        <v>637</v>
      </c>
      <c r="B380" s="1">
        <v>44285</v>
      </c>
      <c r="C380" s="1">
        <v>44701</v>
      </c>
      <c r="D380">
        <v>1</v>
      </c>
      <c r="E380" t="s">
        <v>647</v>
      </c>
      <c r="F380" s="1">
        <v>44201</v>
      </c>
      <c r="G380">
        <v>3</v>
      </c>
      <c r="H380" s="1">
        <v>44201</v>
      </c>
      <c r="I380">
        <v>1</v>
      </c>
      <c r="J380">
        <v>0</v>
      </c>
      <c r="K380">
        <v>1</v>
      </c>
      <c r="L380">
        <v>0</v>
      </c>
      <c r="M380">
        <v>0</v>
      </c>
      <c r="N380">
        <v>0</v>
      </c>
      <c r="O380">
        <v>0</v>
      </c>
      <c r="P380">
        <v>0</v>
      </c>
      <c r="Q380" t="s">
        <v>1898</v>
      </c>
      <c r="R380" t="s">
        <v>1898</v>
      </c>
      <c r="S380" t="s">
        <v>1898</v>
      </c>
      <c r="T380" t="s">
        <v>1898</v>
      </c>
      <c r="U380" t="s">
        <v>1898</v>
      </c>
      <c r="V380" t="s">
        <v>1898</v>
      </c>
      <c r="W380">
        <v>0</v>
      </c>
      <c r="X380" t="s">
        <v>1898</v>
      </c>
      <c r="Y380" t="s">
        <v>1898</v>
      </c>
      <c r="Z380" t="s">
        <v>1898</v>
      </c>
      <c r="AA380" t="s">
        <v>1898</v>
      </c>
      <c r="AB380" t="s">
        <v>1898</v>
      </c>
    </row>
    <row r="381" spans="1:28" x14ac:dyDescent="0.35">
      <c r="A381" t="s">
        <v>637</v>
      </c>
      <c r="B381" s="1">
        <v>44285</v>
      </c>
      <c r="C381" s="1">
        <v>44701</v>
      </c>
      <c r="D381">
        <v>1</v>
      </c>
      <c r="E381" t="s">
        <v>645</v>
      </c>
      <c r="F381" s="1">
        <v>44201</v>
      </c>
      <c r="G381">
        <v>3</v>
      </c>
      <c r="H381" s="1">
        <v>44201</v>
      </c>
      <c r="I381">
        <v>1</v>
      </c>
      <c r="J381">
        <v>1</v>
      </c>
      <c r="K381">
        <v>1</v>
      </c>
      <c r="L381">
        <v>0</v>
      </c>
      <c r="M381">
        <v>1</v>
      </c>
      <c r="N381">
        <v>0</v>
      </c>
      <c r="O381">
        <v>0</v>
      </c>
      <c r="P381">
        <v>0</v>
      </c>
      <c r="Q381" t="s">
        <v>1898</v>
      </c>
      <c r="R381" t="s">
        <v>1898</v>
      </c>
      <c r="S381" t="s">
        <v>1898</v>
      </c>
      <c r="T381" t="s">
        <v>1898</v>
      </c>
      <c r="U381" t="s">
        <v>1898</v>
      </c>
      <c r="V381" t="s">
        <v>1898</v>
      </c>
      <c r="W381">
        <v>0</v>
      </c>
      <c r="X381" t="s">
        <v>1898</v>
      </c>
      <c r="Y381" t="s">
        <v>1898</v>
      </c>
      <c r="Z381" t="s">
        <v>1898</v>
      </c>
      <c r="AA381" t="s">
        <v>1898</v>
      </c>
      <c r="AB381" t="s">
        <v>1898</v>
      </c>
    </row>
    <row r="382" spans="1:28" x14ac:dyDescent="0.35">
      <c r="A382" t="s">
        <v>637</v>
      </c>
      <c r="B382" s="1">
        <v>44285</v>
      </c>
      <c r="C382" s="1">
        <v>44701</v>
      </c>
      <c r="D382">
        <v>1</v>
      </c>
      <c r="E382" t="s">
        <v>660</v>
      </c>
      <c r="F382" s="1">
        <v>44203</v>
      </c>
      <c r="G382">
        <v>3</v>
      </c>
      <c r="H382" s="1">
        <v>44270</v>
      </c>
      <c r="I382">
        <v>1</v>
      </c>
      <c r="J382">
        <v>0</v>
      </c>
      <c r="K382">
        <v>0</v>
      </c>
      <c r="L382">
        <v>1</v>
      </c>
      <c r="M382">
        <v>0</v>
      </c>
      <c r="N382">
        <v>0</v>
      </c>
      <c r="O382">
        <v>0</v>
      </c>
      <c r="P382">
        <v>0</v>
      </c>
      <c r="Q382" t="s">
        <v>1898</v>
      </c>
      <c r="R382" t="s">
        <v>1898</v>
      </c>
      <c r="S382" t="s">
        <v>1898</v>
      </c>
      <c r="T382" t="s">
        <v>1898</v>
      </c>
      <c r="U382" t="s">
        <v>1898</v>
      </c>
      <c r="V382" t="s">
        <v>1898</v>
      </c>
      <c r="W382">
        <v>0</v>
      </c>
      <c r="X382" t="s">
        <v>1898</v>
      </c>
      <c r="Y382" t="s">
        <v>1898</v>
      </c>
      <c r="Z382" t="s">
        <v>1898</v>
      </c>
      <c r="AA382" t="s">
        <v>1898</v>
      </c>
      <c r="AB382" t="s">
        <v>1898</v>
      </c>
    </row>
    <row r="383" spans="1:28" x14ac:dyDescent="0.35">
      <c r="A383" t="s">
        <v>637</v>
      </c>
      <c r="B383" s="1">
        <v>44285</v>
      </c>
      <c r="C383" s="1">
        <v>44701</v>
      </c>
      <c r="D383">
        <v>1</v>
      </c>
      <c r="E383" t="s">
        <v>658</v>
      </c>
      <c r="F383" s="1">
        <v>44203</v>
      </c>
      <c r="G383">
        <v>3</v>
      </c>
      <c r="H383" s="1">
        <v>44203</v>
      </c>
      <c r="I383">
        <v>1</v>
      </c>
      <c r="J383">
        <v>0</v>
      </c>
      <c r="K383">
        <v>0</v>
      </c>
      <c r="L383">
        <v>1</v>
      </c>
      <c r="M383">
        <v>0</v>
      </c>
      <c r="N383">
        <v>0</v>
      </c>
      <c r="O383">
        <v>0</v>
      </c>
      <c r="P383">
        <v>1</v>
      </c>
      <c r="Q383">
        <v>0</v>
      </c>
      <c r="R383">
        <v>0</v>
      </c>
      <c r="S383">
        <v>1</v>
      </c>
      <c r="T383">
        <v>0</v>
      </c>
      <c r="U383">
        <v>0</v>
      </c>
      <c r="V383">
        <v>0</v>
      </c>
      <c r="W383">
        <v>1</v>
      </c>
      <c r="X383">
        <v>0</v>
      </c>
      <c r="Y383">
        <v>0</v>
      </c>
      <c r="Z383">
        <v>1</v>
      </c>
      <c r="AA383">
        <v>0</v>
      </c>
      <c r="AB383">
        <v>0</v>
      </c>
    </row>
    <row r="384" spans="1:28" x14ac:dyDescent="0.35">
      <c r="A384" t="s">
        <v>637</v>
      </c>
      <c r="B384" s="1">
        <v>44285</v>
      </c>
      <c r="C384" s="1">
        <v>44701</v>
      </c>
      <c r="D384">
        <v>1</v>
      </c>
      <c r="E384" t="s">
        <v>672</v>
      </c>
      <c r="F384" s="1">
        <v>44236</v>
      </c>
      <c r="G384">
        <v>3</v>
      </c>
      <c r="H384" s="1">
        <v>44236</v>
      </c>
      <c r="I384">
        <v>1</v>
      </c>
      <c r="J384">
        <v>0</v>
      </c>
      <c r="K384">
        <v>0</v>
      </c>
      <c r="L384">
        <v>1</v>
      </c>
      <c r="M384">
        <v>0</v>
      </c>
      <c r="N384">
        <v>0</v>
      </c>
      <c r="O384">
        <v>0</v>
      </c>
      <c r="P384">
        <v>0</v>
      </c>
      <c r="Q384" t="s">
        <v>1898</v>
      </c>
      <c r="R384" t="s">
        <v>1898</v>
      </c>
      <c r="S384" t="s">
        <v>1898</v>
      </c>
      <c r="T384" t="s">
        <v>1898</v>
      </c>
      <c r="U384" t="s">
        <v>1898</v>
      </c>
      <c r="V384" t="s">
        <v>1898</v>
      </c>
      <c r="W384">
        <v>0</v>
      </c>
      <c r="X384" t="s">
        <v>1898</v>
      </c>
      <c r="Y384" t="s">
        <v>1898</v>
      </c>
      <c r="Z384" t="s">
        <v>1898</v>
      </c>
      <c r="AA384" t="s">
        <v>1898</v>
      </c>
      <c r="AB384" t="s">
        <v>1898</v>
      </c>
    </row>
    <row r="385" spans="1:28" x14ac:dyDescent="0.35">
      <c r="A385" t="s">
        <v>637</v>
      </c>
      <c r="B385" s="1">
        <v>44285</v>
      </c>
      <c r="C385" s="1">
        <v>44701</v>
      </c>
      <c r="D385">
        <v>1</v>
      </c>
      <c r="E385" t="s">
        <v>675</v>
      </c>
      <c r="F385" s="1">
        <v>44249</v>
      </c>
      <c r="G385">
        <v>3</v>
      </c>
      <c r="H385" s="1">
        <v>44253</v>
      </c>
      <c r="I385">
        <v>1</v>
      </c>
      <c r="J385">
        <v>0</v>
      </c>
      <c r="K385">
        <v>0</v>
      </c>
      <c r="L385">
        <v>1</v>
      </c>
      <c r="M385">
        <v>0</v>
      </c>
      <c r="N385">
        <v>0</v>
      </c>
      <c r="O385">
        <v>0</v>
      </c>
      <c r="P385">
        <v>1</v>
      </c>
      <c r="Q385">
        <v>0</v>
      </c>
      <c r="R385">
        <v>0</v>
      </c>
      <c r="S385">
        <v>1</v>
      </c>
      <c r="T385">
        <v>0</v>
      </c>
      <c r="U385">
        <v>0</v>
      </c>
      <c r="V385">
        <v>0</v>
      </c>
      <c r="W385">
        <v>1</v>
      </c>
      <c r="X385">
        <v>0</v>
      </c>
      <c r="Y385">
        <v>0</v>
      </c>
      <c r="Z385">
        <v>1</v>
      </c>
      <c r="AA385">
        <v>0</v>
      </c>
      <c r="AB385">
        <v>0</v>
      </c>
    </row>
    <row r="386" spans="1:28" x14ac:dyDescent="0.35">
      <c r="A386" t="s">
        <v>637</v>
      </c>
      <c r="B386" s="1">
        <v>44412</v>
      </c>
      <c r="C386" s="1">
        <v>44664</v>
      </c>
      <c r="D386">
        <v>1</v>
      </c>
      <c r="E386" t="s">
        <v>685</v>
      </c>
      <c r="F386" s="1">
        <v>44412</v>
      </c>
      <c r="G386">
        <v>0</v>
      </c>
      <c r="H386" s="1">
        <v>44412</v>
      </c>
      <c r="I386">
        <v>1</v>
      </c>
      <c r="J386">
        <v>0</v>
      </c>
      <c r="K386">
        <v>0</v>
      </c>
      <c r="L386">
        <v>1</v>
      </c>
      <c r="M386">
        <v>0</v>
      </c>
      <c r="N386">
        <v>0</v>
      </c>
      <c r="O386">
        <v>0</v>
      </c>
      <c r="P386">
        <v>1</v>
      </c>
      <c r="Q386">
        <v>0</v>
      </c>
      <c r="R386">
        <v>0</v>
      </c>
      <c r="S386">
        <v>1</v>
      </c>
      <c r="T386">
        <v>0</v>
      </c>
      <c r="U386">
        <v>0</v>
      </c>
      <c r="V386">
        <v>0</v>
      </c>
      <c r="W386">
        <v>1</v>
      </c>
      <c r="X386">
        <v>0</v>
      </c>
      <c r="Y386">
        <v>0</v>
      </c>
      <c r="Z386">
        <v>1</v>
      </c>
      <c r="AA386">
        <v>0</v>
      </c>
      <c r="AB386">
        <v>0</v>
      </c>
    </row>
    <row r="387" spans="1:28" x14ac:dyDescent="0.35">
      <c r="A387" t="s">
        <v>637</v>
      </c>
      <c r="B387" s="1">
        <v>44446</v>
      </c>
      <c r="C387" s="1">
        <v>44447</v>
      </c>
      <c r="D387">
        <v>1</v>
      </c>
      <c r="E387" t="s">
        <v>639</v>
      </c>
      <c r="F387" s="1">
        <v>44446</v>
      </c>
      <c r="G387">
        <v>0</v>
      </c>
      <c r="H387" s="1">
        <v>44447</v>
      </c>
      <c r="I387">
        <v>1</v>
      </c>
      <c r="J387">
        <v>0</v>
      </c>
      <c r="K387">
        <v>0</v>
      </c>
      <c r="L387">
        <v>1</v>
      </c>
      <c r="M387">
        <v>0</v>
      </c>
      <c r="N387">
        <v>0</v>
      </c>
      <c r="O387">
        <v>0</v>
      </c>
      <c r="P387">
        <v>1</v>
      </c>
      <c r="Q387">
        <v>0</v>
      </c>
      <c r="R387">
        <v>0</v>
      </c>
      <c r="S387">
        <v>1</v>
      </c>
      <c r="T387">
        <v>0</v>
      </c>
      <c r="U387">
        <v>0</v>
      </c>
      <c r="V387">
        <v>0</v>
      </c>
      <c r="W387">
        <v>1</v>
      </c>
      <c r="X387">
        <v>0</v>
      </c>
      <c r="Y387">
        <v>0</v>
      </c>
      <c r="Z387">
        <v>1</v>
      </c>
      <c r="AA387">
        <v>0</v>
      </c>
      <c r="AB387">
        <v>0</v>
      </c>
    </row>
    <row r="388" spans="1:28" x14ac:dyDescent="0.35">
      <c r="A388" t="s">
        <v>637</v>
      </c>
      <c r="B388" s="1">
        <v>44446</v>
      </c>
      <c r="C388" s="1">
        <v>44447</v>
      </c>
      <c r="D388">
        <v>1</v>
      </c>
      <c r="E388" t="s">
        <v>1913</v>
      </c>
      <c r="F388" s="1">
        <v>44446</v>
      </c>
      <c r="G388">
        <v>0</v>
      </c>
      <c r="H388" s="1">
        <v>44447</v>
      </c>
      <c r="I388">
        <v>1</v>
      </c>
      <c r="J388">
        <v>0</v>
      </c>
      <c r="K388">
        <v>0</v>
      </c>
      <c r="L388">
        <v>1</v>
      </c>
      <c r="M388">
        <v>0</v>
      </c>
      <c r="N388">
        <v>0</v>
      </c>
      <c r="O388">
        <v>0</v>
      </c>
      <c r="P388">
        <v>1</v>
      </c>
      <c r="Q388">
        <v>0</v>
      </c>
      <c r="R388">
        <v>0</v>
      </c>
      <c r="S388">
        <v>1</v>
      </c>
      <c r="T388">
        <v>0</v>
      </c>
      <c r="U388">
        <v>0</v>
      </c>
      <c r="V388">
        <v>0</v>
      </c>
      <c r="W388">
        <v>1</v>
      </c>
      <c r="X388">
        <v>0</v>
      </c>
      <c r="Y388">
        <v>0</v>
      </c>
      <c r="Z388">
        <v>1</v>
      </c>
      <c r="AA388">
        <v>0</v>
      </c>
      <c r="AB388">
        <v>0</v>
      </c>
    </row>
    <row r="389" spans="1:28" x14ac:dyDescent="0.35">
      <c r="A389" t="s">
        <v>637</v>
      </c>
      <c r="B389" s="1">
        <v>44446</v>
      </c>
      <c r="C389" s="1">
        <v>44701</v>
      </c>
      <c r="D389">
        <v>1</v>
      </c>
      <c r="E389" t="s">
        <v>687</v>
      </c>
      <c r="F389" s="1">
        <v>44446</v>
      </c>
      <c r="G389">
        <v>5</v>
      </c>
      <c r="H389" s="1">
        <v>44446</v>
      </c>
      <c r="I389">
        <v>1</v>
      </c>
      <c r="J389">
        <v>0</v>
      </c>
      <c r="K389">
        <v>0</v>
      </c>
      <c r="L389">
        <v>1</v>
      </c>
      <c r="M389">
        <v>1</v>
      </c>
      <c r="N389">
        <v>0</v>
      </c>
      <c r="O389">
        <v>0</v>
      </c>
      <c r="P389">
        <v>0</v>
      </c>
      <c r="Q389" t="s">
        <v>1898</v>
      </c>
      <c r="R389" t="s">
        <v>1898</v>
      </c>
      <c r="S389" t="s">
        <v>1898</v>
      </c>
      <c r="T389" t="s">
        <v>1898</v>
      </c>
      <c r="U389" t="s">
        <v>1898</v>
      </c>
      <c r="V389" t="s">
        <v>1898</v>
      </c>
      <c r="W389">
        <v>0</v>
      </c>
      <c r="X389" t="s">
        <v>1898</v>
      </c>
      <c r="Y389" t="s">
        <v>1898</v>
      </c>
      <c r="Z389" t="s">
        <v>1898</v>
      </c>
      <c r="AA389" t="s">
        <v>1898</v>
      </c>
      <c r="AB389" t="s">
        <v>1898</v>
      </c>
    </row>
    <row r="390" spans="1:28" x14ac:dyDescent="0.35">
      <c r="A390" t="s">
        <v>637</v>
      </c>
      <c r="B390" s="1">
        <v>44448</v>
      </c>
      <c r="C390" s="1">
        <v>44701</v>
      </c>
      <c r="D390">
        <v>1</v>
      </c>
      <c r="E390" t="s">
        <v>639</v>
      </c>
      <c r="F390" s="1">
        <v>44446</v>
      </c>
      <c r="G390">
        <v>5</v>
      </c>
      <c r="H390" s="1">
        <v>44448</v>
      </c>
      <c r="I390">
        <v>1</v>
      </c>
      <c r="J390">
        <v>0</v>
      </c>
      <c r="K390">
        <v>0</v>
      </c>
      <c r="L390">
        <v>1</v>
      </c>
      <c r="M390">
        <v>0</v>
      </c>
      <c r="N390">
        <v>0</v>
      </c>
      <c r="O390">
        <v>0</v>
      </c>
      <c r="P390">
        <v>1</v>
      </c>
      <c r="Q390">
        <v>0</v>
      </c>
      <c r="R390">
        <v>0</v>
      </c>
      <c r="S390">
        <v>1</v>
      </c>
      <c r="T390">
        <v>0</v>
      </c>
      <c r="U390">
        <v>0</v>
      </c>
      <c r="V390">
        <v>0</v>
      </c>
      <c r="W390">
        <v>1</v>
      </c>
      <c r="X390">
        <v>0</v>
      </c>
      <c r="Y390">
        <v>0</v>
      </c>
      <c r="Z390">
        <v>1</v>
      </c>
      <c r="AA390">
        <v>0</v>
      </c>
      <c r="AB390">
        <v>0</v>
      </c>
    </row>
    <row r="391" spans="1:28" x14ac:dyDescent="0.35">
      <c r="A391" t="s">
        <v>637</v>
      </c>
      <c r="B391" s="1">
        <v>44448</v>
      </c>
      <c r="C391" s="1">
        <v>44701</v>
      </c>
      <c r="D391">
        <v>1</v>
      </c>
      <c r="E391" t="s">
        <v>1913</v>
      </c>
      <c r="F391" s="1">
        <v>44446</v>
      </c>
      <c r="G391">
        <v>5</v>
      </c>
      <c r="H391" s="1">
        <v>44449</v>
      </c>
      <c r="I391">
        <v>1</v>
      </c>
      <c r="J391">
        <v>0</v>
      </c>
      <c r="K391">
        <v>0</v>
      </c>
      <c r="L391">
        <v>1</v>
      </c>
      <c r="M391">
        <v>0</v>
      </c>
      <c r="N391">
        <v>0</v>
      </c>
      <c r="O391">
        <v>0</v>
      </c>
      <c r="P391">
        <v>1</v>
      </c>
      <c r="Q391">
        <v>0</v>
      </c>
      <c r="R391">
        <v>0</v>
      </c>
      <c r="S391">
        <v>1</v>
      </c>
      <c r="T391">
        <v>0</v>
      </c>
      <c r="U391">
        <v>0</v>
      </c>
      <c r="V391">
        <v>0</v>
      </c>
      <c r="W391">
        <v>1</v>
      </c>
      <c r="X391">
        <v>0</v>
      </c>
      <c r="Y391">
        <v>0</v>
      </c>
      <c r="Z391">
        <v>1</v>
      </c>
      <c r="AA391">
        <v>0</v>
      </c>
      <c r="AB391">
        <v>0</v>
      </c>
    </row>
    <row r="392" spans="1:28" x14ac:dyDescent="0.35">
      <c r="A392" t="s">
        <v>637</v>
      </c>
      <c r="B392" s="1">
        <v>44565</v>
      </c>
      <c r="C392" s="1">
        <v>44620</v>
      </c>
      <c r="D392">
        <v>1</v>
      </c>
      <c r="E392" t="s">
        <v>700</v>
      </c>
      <c r="F392" s="1">
        <v>44565</v>
      </c>
      <c r="G392">
        <v>0</v>
      </c>
      <c r="H392" s="1">
        <v>44620</v>
      </c>
      <c r="I392">
        <v>1</v>
      </c>
      <c r="J392">
        <v>0</v>
      </c>
      <c r="K392">
        <v>0</v>
      </c>
      <c r="L392">
        <v>1</v>
      </c>
      <c r="M392">
        <v>0</v>
      </c>
      <c r="N392">
        <v>0</v>
      </c>
      <c r="O392">
        <v>0</v>
      </c>
      <c r="P392">
        <v>1</v>
      </c>
      <c r="Q392">
        <v>0</v>
      </c>
      <c r="R392">
        <v>0</v>
      </c>
      <c r="S392">
        <v>1</v>
      </c>
      <c r="T392">
        <v>0</v>
      </c>
      <c r="U392">
        <v>0</v>
      </c>
      <c r="V392">
        <v>0</v>
      </c>
      <c r="W392">
        <v>1</v>
      </c>
      <c r="X392">
        <v>0</v>
      </c>
      <c r="Y392">
        <v>0</v>
      </c>
      <c r="Z392">
        <v>1</v>
      </c>
      <c r="AA392">
        <v>0</v>
      </c>
      <c r="AB392">
        <v>0</v>
      </c>
    </row>
    <row r="393" spans="1:28" x14ac:dyDescent="0.35">
      <c r="A393" t="s">
        <v>637</v>
      </c>
      <c r="B393" s="1">
        <v>44565</v>
      </c>
      <c r="C393" s="1">
        <v>44627</v>
      </c>
      <c r="D393">
        <v>1</v>
      </c>
      <c r="E393" t="s">
        <v>702</v>
      </c>
      <c r="F393" s="1">
        <v>44565</v>
      </c>
      <c r="G393">
        <v>0</v>
      </c>
      <c r="H393" s="1">
        <v>44627</v>
      </c>
      <c r="I393">
        <v>1</v>
      </c>
      <c r="J393">
        <v>0</v>
      </c>
      <c r="K393">
        <v>0</v>
      </c>
      <c r="L393">
        <v>1</v>
      </c>
      <c r="M393">
        <v>0</v>
      </c>
      <c r="N393">
        <v>0</v>
      </c>
      <c r="O393">
        <v>0</v>
      </c>
      <c r="P393">
        <v>1</v>
      </c>
      <c r="Q393">
        <v>0</v>
      </c>
      <c r="R393">
        <v>0</v>
      </c>
      <c r="S393">
        <v>1</v>
      </c>
      <c r="T393">
        <v>0</v>
      </c>
      <c r="U393">
        <v>0</v>
      </c>
      <c r="V393">
        <v>0</v>
      </c>
      <c r="W393">
        <v>1</v>
      </c>
      <c r="X393">
        <v>0</v>
      </c>
      <c r="Y393">
        <v>0</v>
      </c>
      <c r="Z393">
        <v>1</v>
      </c>
      <c r="AA393">
        <v>0</v>
      </c>
      <c r="AB393">
        <v>0</v>
      </c>
    </row>
    <row r="394" spans="1:28" x14ac:dyDescent="0.35">
      <c r="A394" t="s">
        <v>637</v>
      </c>
      <c r="B394" s="1">
        <v>44599</v>
      </c>
      <c r="C394" s="1">
        <v>44664</v>
      </c>
      <c r="D394">
        <v>1</v>
      </c>
      <c r="E394" t="s">
        <v>704</v>
      </c>
      <c r="F394" s="1">
        <v>44599</v>
      </c>
      <c r="G394">
        <v>0</v>
      </c>
      <c r="H394" s="1">
        <v>44599</v>
      </c>
      <c r="I394">
        <v>1</v>
      </c>
      <c r="J394">
        <v>0</v>
      </c>
      <c r="K394">
        <v>1</v>
      </c>
      <c r="L394">
        <v>1</v>
      </c>
      <c r="M394">
        <v>0</v>
      </c>
      <c r="N394">
        <v>0</v>
      </c>
      <c r="O394">
        <v>0</v>
      </c>
      <c r="P394">
        <v>0</v>
      </c>
      <c r="Q394" t="s">
        <v>1898</v>
      </c>
      <c r="R394" t="s">
        <v>1898</v>
      </c>
      <c r="S394" t="s">
        <v>1898</v>
      </c>
      <c r="T394" t="s">
        <v>1898</v>
      </c>
      <c r="U394" t="s">
        <v>1898</v>
      </c>
      <c r="V394" t="s">
        <v>1898</v>
      </c>
      <c r="W394">
        <v>0</v>
      </c>
      <c r="X394" t="s">
        <v>1898</v>
      </c>
      <c r="Y394" t="s">
        <v>1898</v>
      </c>
      <c r="Z394" t="s">
        <v>1898</v>
      </c>
      <c r="AA394" t="s">
        <v>1898</v>
      </c>
      <c r="AB394" t="s">
        <v>1898</v>
      </c>
    </row>
    <row r="395" spans="1:28" x14ac:dyDescent="0.35">
      <c r="A395" t="s">
        <v>637</v>
      </c>
      <c r="B395" s="1">
        <v>44621</v>
      </c>
      <c r="C395" s="1">
        <v>44643</v>
      </c>
      <c r="D395">
        <v>1</v>
      </c>
      <c r="E395" t="s">
        <v>700</v>
      </c>
      <c r="F395" s="1">
        <v>44565</v>
      </c>
      <c r="G395">
        <v>1</v>
      </c>
      <c r="H395" s="1">
        <v>44643</v>
      </c>
      <c r="I395">
        <v>1</v>
      </c>
      <c r="J395">
        <v>0</v>
      </c>
      <c r="K395">
        <v>0</v>
      </c>
      <c r="L395">
        <v>1</v>
      </c>
      <c r="M395">
        <v>0</v>
      </c>
      <c r="N395">
        <v>0</v>
      </c>
      <c r="O395">
        <v>0</v>
      </c>
      <c r="P395">
        <v>1</v>
      </c>
      <c r="Q395">
        <v>0</v>
      </c>
      <c r="R395">
        <v>0</v>
      </c>
      <c r="S395">
        <v>1</v>
      </c>
      <c r="T395">
        <v>0</v>
      </c>
      <c r="U395">
        <v>0</v>
      </c>
      <c r="V395">
        <v>0</v>
      </c>
      <c r="W395">
        <v>1</v>
      </c>
      <c r="X395">
        <v>0</v>
      </c>
      <c r="Y395">
        <v>0</v>
      </c>
      <c r="Z395">
        <v>1</v>
      </c>
      <c r="AA395">
        <v>0</v>
      </c>
      <c r="AB395">
        <v>0</v>
      </c>
    </row>
    <row r="396" spans="1:28" x14ac:dyDescent="0.35">
      <c r="A396" t="s">
        <v>637</v>
      </c>
      <c r="B396" s="1">
        <v>44623</v>
      </c>
      <c r="C396" s="1">
        <v>44629</v>
      </c>
      <c r="D396">
        <v>1</v>
      </c>
      <c r="E396" t="s">
        <v>707</v>
      </c>
      <c r="F396" s="1">
        <v>44623</v>
      </c>
      <c r="G396">
        <v>0</v>
      </c>
      <c r="H396" s="1">
        <v>44629</v>
      </c>
      <c r="I396">
        <v>1</v>
      </c>
      <c r="J396">
        <v>1</v>
      </c>
      <c r="K396">
        <v>1</v>
      </c>
      <c r="L396">
        <v>1</v>
      </c>
      <c r="M396">
        <v>1</v>
      </c>
      <c r="N396">
        <v>0</v>
      </c>
      <c r="O396">
        <v>0</v>
      </c>
      <c r="P396">
        <v>0</v>
      </c>
      <c r="Q396" t="s">
        <v>1898</v>
      </c>
      <c r="R396" t="s">
        <v>1898</v>
      </c>
      <c r="S396" t="s">
        <v>1898</v>
      </c>
      <c r="T396" t="s">
        <v>1898</v>
      </c>
      <c r="U396" t="s">
        <v>1898</v>
      </c>
      <c r="V396" t="s">
        <v>1898</v>
      </c>
      <c r="W396">
        <v>0</v>
      </c>
      <c r="X396" t="s">
        <v>1898</v>
      </c>
      <c r="Y396" t="s">
        <v>1898</v>
      </c>
      <c r="Z396" t="s">
        <v>1898</v>
      </c>
      <c r="AA396" t="s">
        <v>1898</v>
      </c>
      <c r="AB396" t="s">
        <v>1898</v>
      </c>
    </row>
    <row r="397" spans="1:28" x14ac:dyDescent="0.35">
      <c r="A397" t="s">
        <v>637</v>
      </c>
      <c r="B397" s="1">
        <v>44628</v>
      </c>
      <c r="C397" s="1">
        <v>44664</v>
      </c>
      <c r="D397">
        <v>1</v>
      </c>
      <c r="E397" t="s">
        <v>702</v>
      </c>
      <c r="F397" s="1">
        <v>44565</v>
      </c>
      <c r="G397">
        <v>1</v>
      </c>
      <c r="H397" s="1">
        <v>44630</v>
      </c>
      <c r="I397">
        <v>1</v>
      </c>
      <c r="J397">
        <v>0</v>
      </c>
      <c r="K397">
        <v>0</v>
      </c>
      <c r="L397">
        <v>1</v>
      </c>
      <c r="M397">
        <v>0</v>
      </c>
      <c r="N397">
        <v>0</v>
      </c>
      <c r="O397">
        <v>0</v>
      </c>
      <c r="P397">
        <v>1</v>
      </c>
      <c r="Q397">
        <v>0</v>
      </c>
      <c r="R397">
        <v>0</v>
      </c>
      <c r="S397">
        <v>1</v>
      </c>
      <c r="T397">
        <v>0</v>
      </c>
      <c r="U397">
        <v>0</v>
      </c>
      <c r="V397">
        <v>0</v>
      </c>
      <c r="W397">
        <v>1</v>
      </c>
      <c r="X397">
        <v>0</v>
      </c>
      <c r="Y397">
        <v>0</v>
      </c>
      <c r="Z397">
        <v>1</v>
      </c>
      <c r="AA397">
        <v>0</v>
      </c>
      <c r="AB397">
        <v>0</v>
      </c>
    </row>
    <row r="398" spans="1:28" x14ac:dyDescent="0.35">
      <c r="A398" t="s">
        <v>637</v>
      </c>
      <c r="B398" s="1">
        <v>44630</v>
      </c>
      <c r="C398" s="1">
        <v>44664</v>
      </c>
      <c r="D398">
        <v>1</v>
      </c>
      <c r="E398" t="s">
        <v>707</v>
      </c>
      <c r="F398" s="1">
        <v>44623</v>
      </c>
      <c r="G398">
        <v>1</v>
      </c>
      <c r="H398" s="1">
        <v>44650</v>
      </c>
      <c r="I398">
        <v>1</v>
      </c>
      <c r="J398">
        <v>1</v>
      </c>
      <c r="K398">
        <v>1</v>
      </c>
      <c r="L398">
        <v>1</v>
      </c>
      <c r="M398">
        <v>1</v>
      </c>
      <c r="N398">
        <v>0</v>
      </c>
      <c r="O398">
        <v>0</v>
      </c>
      <c r="P398">
        <v>0</v>
      </c>
      <c r="Q398" t="s">
        <v>1898</v>
      </c>
      <c r="R398" t="s">
        <v>1898</v>
      </c>
      <c r="S398" t="s">
        <v>1898</v>
      </c>
      <c r="T398" t="s">
        <v>1898</v>
      </c>
      <c r="U398" t="s">
        <v>1898</v>
      </c>
      <c r="V398" t="s">
        <v>1898</v>
      </c>
      <c r="W398">
        <v>0</v>
      </c>
      <c r="X398" t="s">
        <v>1898</v>
      </c>
      <c r="Y398" t="s">
        <v>1898</v>
      </c>
      <c r="Z398" t="s">
        <v>1898</v>
      </c>
      <c r="AA398" t="s">
        <v>1898</v>
      </c>
      <c r="AB398" t="s">
        <v>1898</v>
      </c>
    </row>
    <row r="399" spans="1:28" x14ac:dyDescent="0.35">
      <c r="A399" t="s">
        <v>637</v>
      </c>
      <c r="B399" s="1">
        <v>44644</v>
      </c>
      <c r="C399" s="1">
        <v>44655</v>
      </c>
      <c r="D399">
        <v>1</v>
      </c>
      <c r="E399" t="s">
        <v>700</v>
      </c>
      <c r="F399" s="1">
        <v>44565</v>
      </c>
      <c r="G399">
        <v>2</v>
      </c>
      <c r="H399" s="1">
        <v>44644</v>
      </c>
      <c r="I399">
        <v>1</v>
      </c>
      <c r="J399">
        <v>0</v>
      </c>
      <c r="K399">
        <v>0</v>
      </c>
      <c r="L399">
        <v>1</v>
      </c>
      <c r="M399">
        <v>0</v>
      </c>
      <c r="N399">
        <v>0</v>
      </c>
      <c r="O399">
        <v>0</v>
      </c>
      <c r="P399">
        <v>1</v>
      </c>
      <c r="Q399">
        <v>0</v>
      </c>
      <c r="R399">
        <v>0</v>
      </c>
      <c r="S399">
        <v>1</v>
      </c>
      <c r="T399">
        <v>0</v>
      </c>
      <c r="U399">
        <v>0</v>
      </c>
      <c r="V399">
        <v>0</v>
      </c>
      <c r="W399">
        <v>1</v>
      </c>
      <c r="X399">
        <v>0</v>
      </c>
      <c r="Y399">
        <v>0</v>
      </c>
      <c r="Z399">
        <v>1</v>
      </c>
      <c r="AA399">
        <v>0</v>
      </c>
      <c r="AB399">
        <v>0</v>
      </c>
    </row>
    <row r="400" spans="1:28" x14ac:dyDescent="0.35">
      <c r="A400" t="s">
        <v>637</v>
      </c>
      <c r="B400" s="1">
        <v>44656</v>
      </c>
      <c r="C400" s="1">
        <v>44701</v>
      </c>
      <c r="D400">
        <v>1</v>
      </c>
      <c r="E400" t="s">
        <v>700</v>
      </c>
      <c r="F400" s="1">
        <v>44565</v>
      </c>
      <c r="G400">
        <v>5</v>
      </c>
      <c r="H400" s="1">
        <v>44656</v>
      </c>
      <c r="I400">
        <v>1</v>
      </c>
      <c r="J400">
        <v>0</v>
      </c>
      <c r="K400">
        <v>0</v>
      </c>
      <c r="L400">
        <v>1</v>
      </c>
      <c r="M400">
        <v>0</v>
      </c>
      <c r="N400">
        <v>0</v>
      </c>
      <c r="O400">
        <v>0</v>
      </c>
      <c r="P400">
        <v>1</v>
      </c>
      <c r="Q400">
        <v>0</v>
      </c>
      <c r="R400">
        <v>0</v>
      </c>
      <c r="S400">
        <v>1</v>
      </c>
      <c r="T400">
        <v>0</v>
      </c>
      <c r="U400">
        <v>0</v>
      </c>
      <c r="V400">
        <v>0</v>
      </c>
      <c r="W400">
        <v>1</v>
      </c>
      <c r="X400">
        <v>0</v>
      </c>
      <c r="Y400">
        <v>0</v>
      </c>
      <c r="Z400">
        <v>1</v>
      </c>
      <c r="AA400">
        <v>0</v>
      </c>
      <c r="AB400">
        <v>0</v>
      </c>
    </row>
    <row r="401" spans="1:28" x14ac:dyDescent="0.35">
      <c r="A401" t="s">
        <v>637</v>
      </c>
      <c r="B401" s="1">
        <v>44665</v>
      </c>
      <c r="C401" s="1">
        <v>44701</v>
      </c>
      <c r="D401">
        <v>1</v>
      </c>
      <c r="E401" t="s">
        <v>685</v>
      </c>
      <c r="F401" s="1">
        <v>44412</v>
      </c>
      <c r="G401">
        <v>3</v>
      </c>
      <c r="H401" s="1">
        <v>44412</v>
      </c>
      <c r="I401">
        <v>1</v>
      </c>
      <c r="J401">
        <v>0</v>
      </c>
      <c r="K401">
        <v>0</v>
      </c>
      <c r="L401">
        <v>1</v>
      </c>
      <c r="M401">
        <v>0</v>
      </c>
      <c r="N401">
        <v>0</v>
      </c>
      <c r="O401">
        <v>0</v>
      </c>
      <c r="P401">
        <v>1</v>
      </c>
      <c r="Q401">
        <v>0</v>
      </c>
      <c r="R401">
        <v>0</v>
      </c>
      <c r="S401">
        <v>1</v>
      </c>
      <c r="T401">
        <v>0</v>
      </c>
      <c r="U401">
        <v>0</v>
      </c>
      <c r="V401">
        <v>0</v>
      </c>
      <c r="W401">
        <v>1</v>
      </c>
      <c r="X401">
        <v>0</v>
      </c>
      <c r="Y401">
        <v>0</v>
      </c>
      <c r="Z401">
        <v>1</v>
      </c>
      <c r="AA401">
        <v>0</v>
      </c>
      <c r="AB401">
        <v>0</v>
      </c>
    </row>
    <row r="402" spans="1:28" x14ac:dyDescent="0.35">
      <c r="A402" t="s">
        <v>637</v>
      </c>
      <c r="B402" s="1">
        <v>44665</v>
      </c>
      <c r="C402" s="1">
        <v>44701</v>
      </c>
      <c r="D402">
        <v>1</v>
      </c>
      <c r="E402" t="s">
        <v>704</v>
      </c>
      <c r="F402" s="1">
        <v>44599</v>
      </c>
      <c r="G402">
        <v>3</v>
      </c>
      <c r="H402" s="1">
        <v>44599</v>
      </c>
      <c r="I402">
        <v>1</v>
      </c>
      <c r="J402">
        <v>0</v>
      </c>
      <c r="K402">
        <v>1</v>
      </c>
      <c r="L402">
        <v>1</v>
      </c>
      <c r="M402">
        <v>0</v>
      </c>
      <c r="N402">
        <v>0</v>
      </c>
      <c r="O402">
        <v>0</v>
      </c>
      <c r="P402">
        <v>0</v>
      </c>
      <c r="Q402" t="s">
        <v>1898</v>
      </c>
      <c r="R402" t="s">
        <v>1898</v>
      </c>
      <c r="S402" t="s">
        <v>1898</v>
      </c>
      <c r="T402" t="s">
        <v>1898</v>
      </c>
      <c r="U402" t="s">
        <v>1898</v>
      </c>
      <c r="V402" t="s">
        <v>1898</v>
      </c>
      <c r="W402">
        <v>0</v>
      </c>
      <c r="X402" t="s">
        <v>1898</v>
      </c>
      <c r="Y402" t="s">
        <v>1898</v>
      </c>
      <c r="Z402" t="s">
        <v>1898</v>
      </c>
      <c r="AA402" t="s">
        <v>1898</v>
      </c>
      <c r="AB402" t="s">
        <v>1898</v>
      </c>
    </row>
    <row r="403" spans="1:28" x14ac:dyDescent="0.35">
      <c r="A403" t="s">
        <v>637</v>
      </c>
      <c r="B403" s="1">
        <v>44665</v>
      </c>
      <c r="C403" s="1">
        <v>44701</v>
      </c>
      <c r="D403">
        <v>1</v>
      </c>
      <c r="E403" t="s">
        <v>702</v>
      </c>
      <c r="F403" s="1">
        <v>44565</v>
      </c>
      <c r="G403">
        <v>3</v>
      </c>
      <c r="H403" s="1">
        <v>44630</v>
      </c>
      <c r="I403">
        <v>1</v>
      </c>
      <c r="J403">
        <v>0</v>
      </c>
      <c r="K403">
        <v>0</v>
      </c>
      <c r="L403">
        <v>1</v>
      </c>
      <c r="M403">
        <v>0</v>
      </c>
      <c r="N403">
        <v>0</v>
      </c>
      <c r="O403">
        <v>0</v>
      </c>
      <c r="P403">
        <v>1</v>
      </c>
      <c r="Q403">
        <v>0</v>
      </c>
      <c r="R403">
        <v>0</v>
      </c>
      <c r="S403">
        <v>1</v>
      </c>
      <c r="T403">
        <v>0</v>
      </c>
      <c r="U403">
        <v>0</v>
      </c>
      <c r="V403">
        <v>0</v>
      </c>
      <c r="W403">
        <v>1</v>
      </c>
      <c r="X403">
        <v>0</v>
      </c>
      <c r="Y403">
        <v>0</v>
      </c>
      <c r="Z403">
        <v>1</v>
      </c>
      <c r="AA403">
        <v>0</v>
      </c>
      <c r="AB403">
        <v>0</v>
      </c>
    </row>
    <row r="404" spans="1:28" x14ac:dyDescent="0.35">
      <c r="A404" t="s">
        <v>637</v>
      </c>
      <c r="B404" s="1">
        <v>44665</v>
      </c>
      <c r="C404" s="1">
        <v>44701</v>
      </c>
      <c r="D404">
        <v>1</v>
      </c>
      <c r="E404" t="s">
        <v>707</v>
      </c>
      <c r="F404" s="1">
        <v>44623</v>
      </c>
      <c r="G404">
        <v>3</v>
      </c>
      <c r="H404" s="1">
        <v>44665</v>
      </c>
      <c r="I404">
        <v>1</v>
      </c>
      <c r="J404">
        <v>1</v>
      </c>
      <c r="K404">
        <v>1</v>
      </c>
      <c r="L404">
        <v>1</v>
      </c>
      <c r="M404">
        <v>1</v>
      </c>
      <c r="N404">
        <v>0</v>
      </c>
      <c r="O404">
        <v>0</v>
      </c>
      <c r="P404">
        <v>0</v>
      </c>
      <c r="Q404" t="s">
        <v>1898</v>
      </c>
      <c r="R404" t="s">
        <v>1898</v>
      </c>
      <c r="S404" t="s">
        <v>1898</v>
      </c>
      <c r="T404" t="s">
        <v>1898</v>
      </c>
      <c r="U404" t="s">
        <v>1898</v>
      </c>
      <c r="V404" t="s">
        <v>1898</v>
      </c>
      <c r="W404">
        <v>0</v>
      </c>
      <c r="X404" t="s">
        <v>1898</v>
      </c>
      <c r="Y404" t="s">
        <v>1898</v>
      </c>
      <c r="Z404" t="s">
        <v>1898</v>
      </c>
      <c r="AA404" t="s">
        <v>1898</v>
      </c>
      <c r="AB404" t="s">
        <v>1898</v>
      </c>
    </row>
    <row r="405" spans="1:28" x14ac:dyDescent="0.35">
      <c r="A405" t="s">
        <v>716</v>
      </c>
      <c r="B405" s="1">
        <v>44197</v>
      </c>
      <c r="C405" s="1">
        <v>44273</v>
      </c>
      <c r="D405">
        <v>0</v>
      </c>
      <c r="E405" t="s">
        <v>1898</v>
      </c>
      <c r="G405" t="s">
        <v>1898</v>
      </c>
      <c r="I405" t="s">
        <v>1898</v>
      </c>
      <c r="J405" t="s">
        <v>1898</v>
      </c>
      <c r="K405" t="s">
        <v>1898</v>
      </c>
      <c r="L405" t="s">
        <v>1898</v>
      </c>
      <c r="M405" t="s">
        <v>1898</v>
      </c>
      <c r="N405" t="s">
        <v>1898</v>
      </c>
      <c r="O405" t="s">
        <v>1898</v>
      </c>
      <c r="P405" t="s">
        <v>1898</v>
      </c>
      <c r="Q405" t="s">
        <v>1898</v>
      </c>
      <c r="R405" t="s">
        <v>1898</v>
      </c>
      <c r="S405" t="s">
        <v>1898</v>
      </c>
      <c r="T405" t="s">
        <v>1898</v>
      </c>
      <c r="U405" t="s">
        <v>1898</v>
      </c>
      <c r="V405" t="s">
        <v>1898</v>
      </c>
      <c r="W405" t="s">
        <v>1898</v>
      </c>
      <c r="X405" t="s">
        <v>1898</v>
      </c>
      <c r="Y405" t="s">
        <v>1898</v>
      </c>
      <c r="Z405" t="s">
        <v>1898</v>
      </c>
      <c r="AA405" t="s">
        <v>1898</v>
      </c>
      <c r="AB405" t="s">
        <v>1898</v>
      </c>
    </row>
    <row r="406" spans="1:28" x14ac:dyDescent="0.35">
      <c r="A406" t="s">
        <v>716</v>
      </c>
      <c r="B406" s="1">
        <v>44274</v>
      </c>
      <c r="C406" s="1">
        <v>44333</v>
      </c>
      <c r="D406">
        <v>1</v>
      </c>
      <c r="E406" t="s">
        <v>717</v>
      </c>
      <c r="F406" s="1">
        <v>44274</v>
      </c>
      <c r="G406">
        <v>0</v>
      </c>
      <c r="H406" s="1">
        <v>44329</v>
      </c>
      <c r="I406">
        <v>1</v>
      </c>
      <c r="J406">
        <v>0</v>
      </c>
      <c r="K406">
        <v>0</v>
      </c>
      <c r="L406">
        <v>0</v>
      </c>
      <c r="M406">
        <v>1</v>
      </c>
      <c r="N406">
        <v>0</v>
      </c>
      <c r="O406">
        <v>0</v>
      </c>
      <c r="P406">
        <v>1</v>
      </c>
      <c r="Q406">
        <v>0</v>
      </c>
      <c r="R406">
        <v>0</v>
      </c>
      <c r="S406">
        <v>0</v>
      </c>
      <c r="T406">
        <v>1</v>
      </c>
      <c r="U406">
        <v>0</v>
      </c>
      <c r="V406">
        <v>0</v>
      </c>
      <c r="W406">
        <v>1</v>
      </c>
      <c r="X406">
        <v>0</v>
      </c>
      <c r="Y406">
        <v>0</v>
      </c>
      <c r="Z406">
        <v>0</v>
      </c>
      <c r="AA406">
        <v>1</v>
      </c>
      <c r="AB406">
        <v>0</v>
      </c>
    </row>
    <row r="407" spans="1:28" x14ac:dyDescent="0.35">
      <c r="A407" t="s">
        <v>716</v>
      </c>
      <c r="B407" s="1">
        <v>44286</v>
      </c>
      <c r="C407" s="1">
        <v>44319</v>
      </c>
      <c r="D407">
        <v>1</v>
      </c>
      <c r="E407" t="s">
        <v>719</v>
      </c>
      <c r="F407" s="1">
        <v>44286</v>
      </c>
      <c r="G407">
        <v>0</v>
      </c>
      <c r="H407" s="1">
        <v>44315</v>
      </c>
      <c r="I407">
        <v>0</v>
      </c>
      <c r="J407" t="s">
        <v>1898</v>
      </c>
      <c r="K407" t="s">
        <v>1898</v>
      </c>
      <c r="L407" t="s">
        <v>1898</v>
      </c>
      <c r="M407" t="s">
        <v>1898</v>
      </c>
      <c r="N407" t="s">
        <v>1898</v>
      </c>
      <c r="O407" t="s">
        <v>1898</v>
      </c>
      <c r="P407">
        <v>1</v>
      </c>
      <c r="Q407">
        <v>1</v>
      </c>
      <c r="R407">
        <v>1</v>
      </c>
      <c r="S407">
        <v>1</v>
      </c>
      <c r="T407">
        <v>1</v>
      </c>
      <c r="U407">
        <v>0</v>
      </c>
      <c r="V407">
        <v>0</v>
      </c>
      <c r="W407">
        <v>0</v>
      </c>
      <c r="X407" t="s">
        <v>1898</v>
      </c>
      <c r="Y407" t="s">
        <v>1898</v>
      </c>
      <c r="Z407" t="s">
        <v>1898</v>
      </c>
      <c r="AA407" t="s">
        <v>1898</v>
      </c>
      <c r="AB407" t="s">
        <v>1898</v>
      </c>
    </row>
    <row r="408" spans="1:28" x14ac:dyDescent="0.35">
      <c r="A408" t="s">
        <v>716</v>
      </c>
      <c r="B408" s="1">
        <v>44320</v>
      </c>
      <c r="C408" s="1">
        <v>44342</v>
      </c>
      <c r="D408">
        <v>1</v>
      </c>
      <c r="E408" t="s">
        <v>719</v>
      </c>
      <c r="F408" s="1">
        <v>44286</v>
      </c>
      <c r="G408">
        <v>1</v>
      </c>
      <c r="H408" s="1">
        <v>44342</v>
      </c>
      <c r="I408">
        <v>0</v>
      </c>
      <c r="J408" t="s">
        <v>1898</v>
      </c>
      <c r="K408" t="s">
        <v>1898</v>
      </c>
      <c r="L408" t="s">
        <v>1898</v>
      </c>
      <c r="M408" t="s">
        <v>1898</v>
      </c>
      <c r="N408" t="s">
        <v>1898</v>
      </c>
      <c r="O408" t="s">
        <v>1898</v>
      </c>
      <c r="P408">
        <v>1</v>
      </c>
      <c r="Q408">
        <v>1</v>
      </c>
      <c r="R408">
        <v>1</v>
      </c>
      <c r="S408">
        <v>1</v>
      </c>
      <c r="T408">
        <v>1</v>
      </c>
      <c r="U408">
        <v>0</v>
      </c>
      <c r="V408">
        <v>0</v>
      </c>
      <c r="W408">
        <v>0</v>
      </c>
      <c r="X408" t="s">
        <v>1898</v>
      </c>
      <c r="Y408" t="s">
        <v>1898</v>
      </c>
      <c r="Z408" t="s">
        <v>1898</v>
      </c>
      <c r="AA408" t="s">
        <v>1898</v>
      </c>
      <c r="AB408" t="s">
        <v>1898</v>
      </c>
    </row>
    <row r="409" spans="1:28" x14ac:dyDescent="0.35">
      <c r="A409" t="s">
        <v>716</v>
      </c>
      <c r="B409" s="1">
        <v>44334</v>
      </c>
      <c r="C409" s="1">
        <v>44353</v>
      </c>
      <c r="D409">
        <v>1</v>
      </c>
      <c r="E409" t="s">
        <v>717</v>
      </c>
      <c r="F409" s="1">
        <v>44274</v>
      </c>
      <c r="G409">
        <v>1</v>
      </c>
      <c r="H409" s="1">
        <v>44348</v>
      </c>
      <c r="I409">
        <v>1</v>
      </c>
      <c r="J409">
        <v>0</v>
      </c>
      <c r="K409">
        <v>0</v>
      </c>
      <c r="L409">
        <v>0</v>
      </c>
      <c r="M409">
        <v>1</v>
      </c>
      <c r="N409">
        <v>0</v>
      </c>
      <c r="O409">
        <v>0</v>
      </c>
      <c r="P409">
        <v>1</v>
      </c>
      <c r="Q409">
        <v>0</v>
      </c>
      <c r="R409">
        <v>0</v>
      </c>
      <c r="S409">
        <v>0</v>
      </c>
      <c r="T409">
        <v>1</v>
      </c>
      <c r="U409">
        <v>0</v>
      </c>
      <c r="V409">
        <v>0</v>
      </c>
      <c r="W409">
        <v>1</v>
      </c>
      <c r="X409">
        <v>0</v>
      </c>
      <c r="Y409">
        <v>0</v>
      </c>
      <c r="Z409">
        <v>0</v>
      </c>
      <c r="AA409">
        <v>1</v>
      </c>
      <c r="AB409">
        <v>0</v>
      </c>
    </row>
    <row r="410" spans="1:28" x14ac:dyDescent="0.35">
      <c r="A410" t="s">
        <v>716</v>
      </c>
      <c r="B410" s="1">
        <v>44343</v>
      </c>
      <c r="C410" s="1">
        <v>44357</v>
      </c>
      <c r="D410">
        <v>1</v>
      </c>
      <c r="E410" t="s">
        <v>719</v>
      </c>
      <c r="F410" s="1">
        <v>44286</v>
      </c>
      <c r="G410">
        <v>2</v>
      </c>
      <c r="H410" s="1">
        <v>44353</v>
      </c>
      <c r="I410">
        <v>0</v>
      </c>
      <c r="J410" t="s">
        <v>1898</v>
      </c>
      <c r="K410" t="s">
        <v>1898</v>
      </c>
      <c r="L410" t="s">
        <v>1898</v>
      </c>
      <c r="M410" t="s">
        <v>1898</v>
      </c>
      <c r="N410" t="s">
        <v>1898</v>
      </c>
      <c r="O410" t="s">
        <v>1898</v>
      </c>
      <c r="P410">
        <v>1</v>
      </c>
      <c r="Q410">
        <v>1</v>
      </c>
      <c r="R410">
        <v>1</v>
      </c>
      <c r="S410">
        <v>1</v>
      </c>
      <c r="T410">
        <v>1</v>
      </c>
      <c r="U410">
        <v>0</v>
      </c>
      <c r="V410">
        <v>0</v>
      </c>
      <c r="W410">
        <v>0</v>
      </c>
      <c r="X410" t="s">
        <v>1898</v>
      </c>
      <c r="Y410" t="s">
        <v>1898</v>
      </c>
      <c r="Z410" t="s">
        <v>1898</v>
      </c>
      <c r="AA410" t="s">
        <v>1898</v>
      </c>
      <c r="AB410" t="s">
        <v>1898</v>
      </c>
    </row>
    <row r="411" spans="1:28" x14ac:dyDescent="0.35">
      <c r="A411" t="s">
        <v>716</v>
      </c>
      <c r="B411" s="1">
        <v>44354</v>
      </c>
      <c r="C411" s="1">
        <v>44377</v>
      </c>
      <c r="D411">
        <v>1</v>
      </c>
      <c r="E411" t="s">
        <v>717</v>
      </c>
      <c r="F411" s="1">
        <v>44274</v>
      </c>
      <c r="G411">
        <v>2</v>
      </c>
      <c r="H411" s="1">
        <v>44358</v>
      </c>
      <c r="I411">
        <v>1</v>
      </c>
      <c r="J411">
        <v>0</v>
      </c>
      <c r="K411">
        <v>0</v>
      </c>
      <c r="L411">
        <v>0</v>
      </c>
      <c r="M411">
        <v>1</v>
      </c>
      <c r="N411">
        <v>0</v>
      </c>
      <c r="O411">
        <v>0</v>
      </c>
      <c r="P411">
        <v>1</v>
      </c>
      <c r="Q411">
        <v>0</v>
      </c>
      <c r="R411">
        <v>0</v>
      </c>
      <c r="S411">
        <v>0</v>
      </c>
      <c r="T411">
        <v>1</v>
      </c>
      <c r="U411">
        <v>0</v>
      </c>
      <c r="V411">
        <v>0</v>
      </c>
      <c r="W411">
        <v>1</v>
      </c>
      <c r="X411">
        <v>0</v>
      </c>
      <c r="Y411">
        <v>0</v>
      </c>
      <c r="Z411">
        <v>0</v>
      </c>
      <c r="AA411">
        <v>1</v>
      </c>
      <c r="AB411">
        <v>0</v>
      </c>
    </row>
    <row r="412" spans="1:28" x14ac:dyDescent="0.35">
      <c r="A412" t="s">
        <v>716</v>
      </c>
      <c r="B412" s="1">
        <v>44358</v>
      </c>
      <c r="C412" s="1">
        <v>44701</v>
      </c>
      <c r="D412">
        <v>1</v>
      </c>
      <c r="E412" t="s">
        <v>719</v>
      </c>
      <c r="F412" s="1">
        <v>44286</v>
      </c>
      <c r="G412">
        <v>5</v>
      </c>
      <c r="H412" s="1">
        <v>44358</v>
      </c>
      <c r="I412">
        <v>0</v>
      </c>
      <c r="J412" t="s">
        <v>1898</v>
      </c>
      <c r="K412" t="s">
        <v>1898</v>
      </c>
      <c r="L412" t="s">
        <v>1898</v>
      </c>
      <c r="M412" t="s">
        <v>1898</v>
      </c>
      <c r="N412" t="s">
        <v>1898</v>
      </c>
      <c r="O412" t="s">
        <v>1898</v>
      </c>
      <c r="P412">
        <v>1</v>
      </c>
      <c r="Q412">
        <v>1</v>
      </c>
      <c r="R412">
        <v>1</v>
      </c>
      <c r="S412">
        <v>1</v>
      </c>
      <c r="T412">
        <v>1</v>
      </c>
      <c r="U412">
        <v>0</v>
      </c>
      <c r="V412">
        <v>0</v>
      </c>
      <c r="W412">
        <v>0</v>
      </c>
      <c r="X412" t="s">
        <v>1898</v>
      </c>
      <c r="Y412" t="s">
        <v>1898</v>
      </c>
      <c r="Z412" t="s">
        <v>1898</v>
      </c>
      <c r="AA412" t="s">
        <v>1898</v>
      </c>
      <c r="AB412" t="s">
        <v>1898</v>
      </c>
    </row>
    <row r="413" spans="1:28" x14ac:dyDescent="0.35">
      <c r="A413" t="s">
        <v>716</v>
      </c>
      <c r="B413" s="1">
        <v>44378</v>
      </c>
      <c r="C413" s="1">
        <v>44397</v>
      </c>
      <c r="D413">
        <v>1</v>
      </c>
      <c r="E413" t="s">
        <v>717</v>
      </c>
      <c r="F413" s="1">
        <v>44274</v>
      </c>
      <c r="G413">
        <v>4</v>
      </c>
      <c r="H413" s="1">
        <v>44762</v>
      </c>
      <c r="I413">
        <v>1</v>
      </c>
      <c r="J413">
        <v>0</v>
      </c>
      <c r="K413">
        <v>0</v>
      </c>
      <c r="L413">
        <v>0</v>
      </c>
      <c r="M413">
        <v>1</v>
      </c>
      <c r="N413">
        <v>0</v>
      </c>
      <c r="O413">
        <v>0</v>
      </c>
      <c r="P413">
        <v>1</v>
      </c>
      <c r="Q413">
        <v>0</v>
      </c>
      <c r="R413">
        <v>0</v>
      </c>
      <c r="S413">
        <v>0</v>
      </c>
      <c r="T413">
        <v>1</v>
      </c>
      <c r="U413">
        <v>0</v>
      </c>
      <c r="V413">
        <v>0</v>
      </c>
      <c r="W413">
        <v>1</v>
      </c>
      <c r="X413">
        <v>0</v>
      </c>
      <c r="Y413">
        <v>0</v>
      </c>
      <c r="Z413">
        <v>0</v>
      </c>
      <c r="AA413">
        <v>1</v>
      </c>
      <c r="AB413">
        <v>0</v>
      </c>
    </row>
    <row r="414" spans="1:28" x14ac:dyDescent="0.35">
      <c r="A414" t="s">
        <v>716</v>
      </c>
      <c r="B414" s="1">
        <v>44398</v>
      </c>
      <c r="C414" s="1">
        <v>44701</v>
      </c>
      <c r="D414">
        <v>1</v>
      </c>
      <c r="E414" t="s">
        <v>717</v>
      </c>
      <c r="F414" s="1">
        <v>44274</v>
      </c>
      <c r="G414">
        <v>3</v>
      </c>
      <c r="H414" s="1">
        <v>44763</v>
      </c>
      <c r="I414">
        <v>1</v>
      </c>
      <c r="J414">
        <v>0</v>
      </c>
      <c r="K414">
        <v>0</v>
      </c>
      <c r="L414">
        <v>0</v>
      </c>
      <c r="M414">
        <v>1</v>
      </c>
      <c r="N414">
        <v>0</v>
      </c>
      <c r="O414">
        <v>0</v>
      </c>
      <c r="P414">
        <v>1</v>
      </c>
      <c r="Q414">
        <v>0</v>
      </c>
      <c r="R414">
        <v>0</v>
      </c>
      <c r="S414">
        <v>0</v>
      </c>
      <c r="T414">
        <v>1</v>
      </c>
      <c r="U414">
        <v>0</v>
      </c>
      <c r="V414">
        <v>0</v>
      </c>
      <c r="W414">
        <v>1</v>
      </c>
      <c r="X414">
        <v>0</v>
      </c>
      <c r="Y414">
        <v>0</v>
      </c>
      <c r="Z414">
        <v>0</v>
      </c>
      <c r="AA414">
        <v>1</v>
      </c>
      <c r="AB414">
        <v>0</v>
      </c>
    </row>
    <row r="415" spans="1:28" x14ac:dyDescent="0.35">
      <c r="A415" t="s">
        <v>716</v>
      </c>
      <c r="B415" s="1">
        <v>44582</v>
      </c>
      <c r="C415" s="1">
        <v>44675</v>
      </c>
      <c r="D415">
        <v>1</v>
      </c>
      <c r="E415" t="s">
        <v>728</v>
      </c>
      <c r="F415" s="1">
        <v>44581</v>
      </c>
      <c r="G415">
        <v>0</v>
      </c>
      <c r="H415" s="1">
        <v>44671</v>
      </c>
      <c r="I415">
        <v>1</v>
      </c>
      <c r="J415">
        <v>0</v>
      </c>
      <c r="K415">
        <v>0</v>
      </c>
      <c r="L415">
        <v>0</v>
      </c>
      <c r="M415">
        <v>1</v>
      </c>
      <c r="N415">
        <v>0</v>
      </c>
      <c r="O415">
        <v>0</v>
      </c>
      <c r="P415">
        <v>0</v>
      </c>
      <c r="Q415" t="s">
        <v>1898</v>
      </c>
      <c r="R415" t="s">
        <v>1898</v>
      </c>
      <c r="S415" t="s">
        <v>1898</v>
      </c>
      <c r="T415" t="s">
        <v>1898</v>
      </c>
      <c r="U415" t="s">
        <v>1898</v>
      </c>
      <c r="V415" t="s">
        <v>1898</v>
      </c>
      <c r="W415">
        <v>0</v>
      </c>
      <c r="X415" t="s">
        <v>1898</v>
      </c>
      <c r="Y415" t="s">
        <v>1898</v>
      </c>
      <c r="Z415" t="s">
        <v>1898</v>
      </c>
      <c r="AA415" t="s">
        <v>1898</v>
      </c>
      <c r="AB415" t="s">
        <v>1898</v>
      </c>
    </row>
    <row r="416" spans="1:28" x14ac:dyDescent="0.35">
      <c r="A416" t="s">
        <v>716</v>
      </c>
      <c r="B416" s="1">
        <v>44624</v>
      </c>
      <c r="C416" s="1">
        <v>44676</v>
      </c>
      <c r="D416">
        <v>1</v>
      </c>
      <c r="E416" t="s">
        <v>733</v>
      </c>
      <c r="F416" s="1">
        <v>44624</v>
      </c>
      <c r="G416">
        <v>0</v>
      </c>
      <c r="H416" s="1">
        <v>44671</v>
      </c>
      <c r="I416">
        <v>1</v>
      </c>
      <c r="J416">
        <v>0</v>
      </c>
      <c r="K416">
        <v>0</v>
      </c>
      <c r="L416">
        <v>0</v>
      </c>
      <c r="M416">
        <v>1</v>
      </c>
      <c r="N416">
        <v>0</v>
      </c>
      <c r="O416">
        <v>0</v>
      </c>
      <c r="P416">
        <v>1</v>
      </c>
      <c r="Q416">
        <v>0</v>
      </c>
      <c r="R416">
        <v>0</v>
      </c>
      <c r="S416">
        <v>0</v>
      </c>
      <c r="T416">
        <v>1</v>
      </c>
      <c r="U416">
        <v>0</v>
      </c>
      <c r="V416">
        <v>0</v>
      </c>
      <c r="W416">
        <v>1</v>
      </c>
      <c r="X416">
        <v>0</v>
      </c>
      <c r="Y416">
        <v>1</v>
      </c>
      <c r="Z416">
        <v>0</v>
      </c>
      <c r="AA416">
        <v>0</v>
      </c>
      <c r="AB416">
        <v>0</v>
      </c>
    </row>
    <row r="417" spans="1:28" x14ac:dyDescent="0.35">
      <c r="A417" t="s">
        <v>716</v>
      </c>
      <c r="B417" s="1">
        <v>44624</v>
      </c>
      <c r="C417" s="1">
        <v>44701</v>
      </c>
      <c r="D417">
        <v>1</v>
      </c>
      <c r="E417" t="s">
        <v>730</v>
      </c>
      <c r="F417" s="1">
        <v>44624</v>
      </c>
      <c r="G417">
        <v>0</v>
      </c>
      <c r="H417" s="1">
        <v>44634</v>
      </c>
      <c r="I417">
        <v>1</v>
      </c>
      <c r="J417">
        <v>0</v>
      </c>
      <c r="K417">
        <v>0</v>
      </c>
      <c r="L417">
        <v>0</v>
      </c>
      <c r="M417">
        <v>1</v>
      </c>
      <c r="N417">
        <v>0</v>
      </c>
      <c r="O417">
        <v>0</v>
      </c>
      <c r="P417">
        <v>1</v>
      </c>
      <c r="Q417">
        <v>0</v>
      </c>
      <c r="R417">
        <v>0</v>
      </c>
      <c r="S417">
        <v>0</v>
      </c>
      <c r="T417">
        <v>1</v>
      </c>
      <c r="U417">
        <v>0</v>
      </c>
      <c r="V417">
        <v>0</v>
      </c>
      <c r="W417">
        <v>1</v>
      </c>
      <c r="X417">
        <v>0</v>
      </c>
      <c r="Y417">
        <v>0</v>
      </c>
      <c r="Z417">
        <v>0</v>
      </c>
      <c r="AA417">
        <v>1</v>
      </c>
      <c r="AB417">
        <v>0</v>
      </c>
    </row>
    <row r="418" spans="1:28" x14ac:dyDescent="0.35">
      <c r="A418" t="s">
        <v>716</v>
      </c>
      <c r="B418" s="1">
        <v>44676</v>
      </c>
      <c r="C418" s="1">
        <v>44701</v>
      </c>
      <c r="D418">
        <v>1</v>
      </c>
      <c r="E418" t="s">
        <v>728</v>
      </c>
      <c r="F418" s="1">
        <v>44581</v>
      </c>
      <c r="G418">
        <v>1</v>
      </c>
      <c r="H418" s="1">
        <v>44717</v>
      </c>
      <c r="I418">
        <v>1</v>
      </c>
      <c r="J418">
        <v>0</v>
      </c>
      <c r="K418">
        <v>0</v>
      </c>
      <c r="L418">
        <v>0</v>
      </c>
      <c r="M418">
        <v>1</v>
      </c>
      <c r="N418">
        <v>0</v>
      </c>
      <c r="O418">
        <v>0</v>
      </c>
      <c r="P418">
        <v>0</v>
      </c>
      <c r="Q418" t="s">
        <v>1898</v>
      </c>
      <c r="R418" t="s">
        <v>1898</v>
      </c>
      <c r="S418" t="s">
        <v>1898</v>
      </c>
      <c r="T418" t="s">
        <v>1898</v>
      </c>
      <c r="U418" t="s">
        <v>1898</v>
      </c>
      <c r="V418" t="s">
        <v>1898</v>
      </c>
      <c r="W418">
        <v>0</v>
      </c>
      <c r="X418" t="s">
        <v>1898</v>
      </c>
      <c r="Y418" t="s">
        <v>1898</v>
      </c>
      <c r="Z418" t="s">
        <v>1898</v>
      </c>
      <c r="AA418" t="s">
        <v>1898</v>
      </c>
      <c r="AB418" t="s">
        <v>1898</v>
      </c>
    </row>
    <row r="419" spans="1:28" x14ac:dyDescent="0.35">
      <c r="A419" t="s">
        <v>716</v>
      </c>
      <c r="B419" s="1">
        <v>44677</v>
      </c>
      <c r="C419" s="1">
        <v>44701</v>
      </c>
      <c r="D419">
        <v>1</v>
      </c>
      <c r="E419" t="s">
        <v>733</v>
      </c>
      <c r="F419" s="1">
        <v>44624</v>
      </c>
      <c r="G419">
        <v>1</v>
      </c>
      <c r="H419" s="1">
        <v>44715</v>
      </c>
      <c r="I419">
        <v>1</v>
      </c>
      <c r="J419">
        <v>0</v>
      </c>
      <c r="K419">
        <v>0</v>
      </c>
      <c r="L419">
        <v>0</v>
      </c>
      <c r="M419">
        <v>1</v>
      </c>
      <c r="N419">
        <v>0</v>
      </c>
      <c r="O419">
        <v>0</v>
      </c>
      <c r="P419">
        <v>1</v>
      </c>
      <c r="Q419">
        <v>0</v>
      </c>
      <c r="R419">
        <v>0</v>
      </c>
      <c r="S419">
        <v>0</v>
      </c>
      <c r="T419">
        <v>1</v>
      </c>
      <c r="U419">
        <v>0</v>
      </c>
      <c r="V419">
        <v>0</v>
      </c>
      <c r="W419">
        <v>1</v>
      </c>
      <c r="X419">
        <v>0</v>
      </c>
      <c r="Y419">
        <v>1</v>
      </c>
      <c r="Z419">
        <v>0</v>
      </c>
      <c r="AA419">
        <v>0</v>
      </c>
      <c r="AB419">
        <v>0</v>
      </c>
    </row>
    <row r="420" spans="1:28" x14ac:dyDescent="0.35">
      <c r="A420" t="s">
        <v>737</v>
      </c>
      <c r="B420" s="1">
        <v>44197</v>
      </c>
      <c r="C420" s="1">
        <v>44214</v>
      </c>
      <c r="D420">
        <v>0</v>
      </c>
      <c r="E420" t="s">
        <v>1898</v>
      </c>
      <c r="G420" t="s">
        <v>1898</v>
      </c>
      <c r="I420" t="s">
        <v>1898</v>
      </c>
      <c r="J420" t="s">
        <v>1898</v>
      </c>
      <c r="K420" t="s">
        <v>1898</v>
      </c>
      <c r="L420" t="s">
        <v>1898</v>
      </c>
      <c r="M420" t="s">
        <v>1898</v>
      </c>
      <c r="N420" t="s">
        <v>1898</v>
      </c>
      <c r="O420" t="s">
        <v>1898</v>
      </c>
      <c r="P420" t="s">
        <v>1898</v>
      </c>
      <c r="Q420" t="s">
        <v>1898</v>
      </c>
      <c r="R420" t="s">
        <v>1898</v>
      </c>
      <c r="S420" t="s">
        <v>1898</v>
      </c>
      <c r="T420" t="s">
        <v>1898</v>
      </c>
      <c r="U420" t="s">
        <v>1898</v>
      </c>
      <c r="V420" t="s">
        <v>1898</v>
      </c>
      <c r="W420" t="s">
        <v>1898</v>
      </c>
      <c r="X420" t="s">
        <v>1898</v>
      </c>
      <c r="Y420" t="s">
        <v>1898</v>
      </c>
      <c r="Z420" t="s">
        <v>1898</v>
      </c>
      <c r="AA420" t="s">
        <v>1898</v>
      </c>
      <c r="AB420" t="s">
        <v>1898</v>
      </c>
    </row>
    <row r="421" spans="1:28" x14ac:dyDescent="0.35">
      <c r="A421" t="s">
        <v>737</v>
      </c>
      <c r="B421" s="1">
        <v>44215</v>
      </c>
      <c r="C421" s="1">
        <v>44349</v>
      </c>
      <c r="D421">
        <v>1</v>
      </c>
      <c r="E421" t="s">
        <v>738</v>
      </c>
      <c r="F421" s="1">
        <v>44215</v>
      </c>
      <c r="G421">
        <v>0</v>
      </c>
      <c r="H421" s="1">
        <v>44215</v>
      </c>
      <c r="I421">
        <v>1</v>
      </c>
      <c r="J421">
        <v>1</v>
      </c>
      <c r="K421">
        <v>1</v>
      </c>
      <c r="L421">
        <v>1</v>
      </c>
      <c r="M421">
        <v>1</v>
      </c>
      <c r="N421">
        <v>0</v>
      </c>
      <c r="O421">
        <v>0</v>
      </c>
      <c r="P421">
        <v>0</v>
      </c>
      <c r="Q421" t="s">
        <v>1898</v>
      </c>
      <c r="R421" t="s">
        <v>1898</v>
      </c>
      <c r="S421" t="s">
        <v>1898</v>
      </c>
      <c r="T421" t="s">
        <v>1898</v>
      </c>
      <c r="U421" t="s">
        <v>1898</v>
      </c>
      <c r="V421" t="s">
        <v>1898</v>
      </c>
      <c r="W421">
        <v>0</v>
      </c>
      <c r="X421" t="s">
        <v>1898</v>
      </c>
      <c r="Y421" t="s">
        <v>1898</v>
      </c>
      <c r="Z421" t="s">
        <v>1898</v>
      </c>
      <c r="AA421" t="s">
        <v>1898</v>
      </c>
      <c r="AB421" t="s">
        <v>1898</v>
      </c>
    </row>
    <row r="422" spans="1:28" x14ac:dyDescent="0.35">
      <c r="A422" t="s">
        <v>737</v>
      </c>
      <c r="B422" s="1">
        <v>44252</v>
      </c>
      <c r="C422" s="1">
        <v>44349</v>
      </c>
      <c r="D422">
        <v>1</v>
      </c>
      <c r="E422" t="s">
        <v>743</v>
      </c>
      <c r="F422" s="1">
        <v>44252</v>
      </c>
      <c r="G422">
        <v>0</v>
      </c>
      <c r="H422" s="1">
        <v>44252</v>
      </c>
      <c r="I422">
        <v>1</v>
      </c>
      <c r="J422">
        <v>1</v>
      </c>
      <c r="K422">
        <v>1</v>
      </c>
      <c r="L422">
        <v>0</v>
      </c>
      <c r="M422">
        <v>1</v>
      </c>
      <c r="N422">
        <v>0</v>
      </c>
      <c r="O422">
        <v>0</v>
      </c>
      <c r="P422">
        <v>0</v>
      </c>
      <c r="Q422" t="s">
        <v>1898</v>
      </c>
      <c r="R422" t="s">
        <v>1898</v>
      </c>
      <c r="S422" t="s">
        <v>1898</v>
      </c>
      <c r="T422" t="s">
        <v>1898</v>
      </c>
      <c r="U422" t="s">
        <v>1898</v>
      </c>
      <c r="V422" t="s">
        <v>1898</v>
      </c>
      <c r="W422">
        <v>0</v>
      </c>
      <c r="X422" t="s">
        <v>1898</v>
      </c>
      <c r="Y422" t="s">
        <v>1898</v>
      </c>
      <c r="Z422" t="s">
        <v>1898</v>
      </c>
      <c r="AA422" t="s">
        <v>1898</v>
      </c>
      <c r="AB422" t="s">
        <v>1898</v>
      </c>
    </row>
    <row r="423" spans="1:28" x14ac:dyDescent="0.35">
      <c r="A423" t="s">
        <v>737</v>
      </c>
      <c r="B423" s="1">
        <v>44265</v>
      </c>
      <c r="C423" s="1">
        <v>44349</v>
      </c>
      <c r="D423">
        <v>1</v>
      </c>
      <c r="E423" t="s">
        <v>755</v>
      </c>
      <c r="F423" s="1">
        <v>44265</v>
      </c>
      <c r="G423">
        <v>0</v>
      </c>
      <c r="H423" s="1">
        <v>44265</v>
      </c>
      <c r="I423">
        <v>1</v>
      </c>
      <c r="J423">
        <v>0</v>
      </c>
      <c r="K423">
        <v>1</v>
      </c>
      <c r="L423">
        <v>1</v>
      </c>
      <c r="M423">
        <v>0</v>
      </c>
      <c r="N423">
        <v>0</v>
      </c>
      <c r="O423">
        <v>0</v>
      </c>
      <c r="P423">
        <v>1</v>
      </c>
      <c r="Q423">
        <v>0</v>
      </c>
      <c r="R423">
        <v>1</v>
      </c>
      <c r="S423">
        <v>1</v>
      </c>
      <c r="T423">
        <v>0</v>
      </c>
      <c r="U423">
        <v>0</v>
      </c>
      <c r="V423">
        <v>0</v>
      </c>
      <c r="W423">
        <v>1</v>
      </c>
      <c r="X423">
        <v>0</v>
      </c>
      <c r="Y423">
        <v>1</v>
      </c>
      <c r="Z423">
        <v>1</v>
      </c>
      <c r="AA423">
        <v>0</v>
      </c>
      <c r="AB423">
        <v>0</v>
      </c>
    </row>
    <row r="424" spans="1:28" x14ac:dyDescent="0.35">
      <c r="A424" t="s">
        <v>737</v>
      </c>
      <c r="B424" s="1">
        <v>44265</v>
      </c>
      <c r="C424" s="1">
        <v>44354</v>
      </c>
      <c r="D424">
        <v>1</v>
      </c>
      <c r="E424" t="s">
        <v>748</v>
      </c>
      <c r="F424" s="1">
        <v>44265</v>
      </c>
      <c r="G424">
        <v>0</v>
      </c>
      <c r="H424" s="1">
        <v>44265</v>
      </c>
      <c r="I424">
        <v>1</v>
      </c>
      <c r="J424">
        <v>1</v>
      </c>
      <c r="K424">
        <v>1</v>
      </c>
      <c r="L424">
        <v>1</v>
      </c>
      <c r="M424">
        <v>1</v>
      </c>
      <c r="N424">
        <v>0</v>
      </c>
      <c r="O424">
        <v>0</v>
      </c>
      <c r="P424">
        <v>1</v>
      </c>
      <c r="Q424">
        <v>0</v>
      </c>
      <c r="R424">
        <v>1</v>
      </c>
      <c r="S424">
        <v>1</v>
      </c>
      <c r="T424">
        <v>0</v>
      </c>
      <c r="U424">
        <v>0</v>
      </c>
      <c r="V424">
        <v>0</v>
      </c>
      <c r="W424">
        <v>1</v>
      </c>
      <c r="X424">
        <v>0</v>
      </c>
      <c r="Y424">
        <v>1</v>
      </c>
      <c r="Z424">
        <v>1</v>
      </c>
      <c r="AA424">
        <v>0</v>
      </c>
      <c r="AB424">
        <v>0</v>
      </c>
    </row>
    <row r="425" spans="1:28" x14ac:dyDescent="0.35">
      <c r="A425" t="s">
        <v>737</v>
      </c>
      <c r="B425" s="1">
        <v>44265</v>
      </c>
      <c r="C425" s="1">
        <v>44628</v>
      </c>
      <c r="D425">
        <v>1</v>
      </c>
      <c r="E425" t="s">
        <v>760</v>
      </c>
      <c r="F425" s="1">
        <v>44265</v>
      </c>
      <c r="G425">
        <v>0</v>
      </c>
      <c r="H425" s="1">
        <v>44265</v>
      </c>
      <c r="I425">
        <v>1</v>
      </c>
      <c r="J425">
        <v>0</v>
      </c>
      <c r="K425">
        <v>0</v>
      </c>
      <c r="L425">
        <v>1</v>
      </c>
      <c r="M425">
        <v>0</v>
      </c>
      <c r="N425">
        <v>0</v>
      </c>
      <c r="O425">
        <v>0</v>
      </c>
      <c r="P425">
        <v>1</v>
      </c>
      <c r="Q425">
        <v>0</v>
      </c>
      <c r="R425">
        <v>0</v>
      </c>
      <c r="S425">
        <v>1</v>
      </c>
      <c r="T425">
        <v>0</v>
      </c>
      <c r="U425">
        <v>0</v>
      </c>
      <c r="V425">
        <v>0</v>
      </c>
      <c r="W425">
        <v>1</v>
      </c>
      <c r="X425">
        <v>0</v>
      </c>
      <c r="Y425">
        <v>0</v>
      </c>
      <c r="Z425">
        <v>1</v>
      </c>
      <c r="AA425">
        <v>0</v>
      </c>
      <c r="AB425">
        <v>0</v>
      </c>
    </row>
    <row r="426" spans="1:28" x14ac:dyDescent="0.35">
      <c r="A426" t="s">
        <v>737</v>
      </c>
      <c r="B426" s="1">
        <v>44273</v>
      </c>
      <c r="C426" s="1">
        <v>44349</v>
      </c>
      <c r="D426">
        <v>1</v>
      </c>
      <c r="E426" t="s">
        <v>765</v>
      </c>
      <c r="F426" s="1">
        <v>44273</v>
      </c>
      <c r="G426">
        <v>0</v>
      </c>
      <c r="H426" s="1">
        <v>44273</v>
      </c>
      <c r="I426">
        <v>1</v>
      </c>
      <c r="J426">
        <v>1</v>
      </c>
      <c r="K426">
        <v>1</v>
      </c>
      <c r="L426">
        <v>0</v>
      </c>
      <c r="M426">
        <v>1</v>
      </c>
      <c r="N426">
        <v>0</v>
      </c>
      <c r="O426">
        <v>0</v>
      </c>
      <c r="P426">
        <v>0</v>
      </c>
      <c r="Q426" t="s">
        <v>1898</v>
      </c>
      <c r="R426" t="s">
        <v>1898</v>
      </c>
      <c r="S426" t="s">
        <v>1898</v>
      </c>
      <c r="T426" t="s">
        <v>1898</v>
      </c>
      <c r="U426" t="s">
        <v>1898</v>
      </c>
      <c r="V426" t="s">
        <v>1898</v>
      </c>
      <c r="W426">
        <v>0</v>
      </c>
      <c r="X426" t="s">
        <v>1898</v>
      </c>
      <c r="Y426" t="s">
        <v>1898</v>
      </c>
      <c r="Z426" t="s">
        <v>1898</v>
      </c>
      <c r="AA426" t="s">
        <v>1898</v>
      </c>
      <c r="AB426" t="s">
        <v>1898</v>
      </c>
    </row>
    <row r="427" spans="1:28" x14ac:dyDescent="0.35">
      <c r="A427" t="s">
        <v>737</v>
      </c>
      <c r="B427" s="1">
        <v>44350</v>
      </c>
      <c r="C427" s="1">
        <v>44701</v>
      </c>
      <c r="D427">
        <v>1</v>
      </c>
      <c r="E427" t="s">
        <v>743</v>
      </c>
      <c r="F427" s="1">
        <v>44252</v>
      </c>
      <c r="G427">
        <v>3</v>
      </c>
      <c r="H427" s="1">
        <v>44350</v>
      </c>
      <c r="I427">
        <v>1</v>
      </c>
      <c r="J427">
        <v>1</v>
      </c>
      <c r="K427">
        <v>1</v>
      </c>
      <c r="L427">
        <v>0</v>
      </c>
      <c r="M427">
        <v>1</v>
      </c>
      <c r="N427">
        <v>0</v>
      </c>
      <c r="O427">
        <v>0</v>
      </c>
      <c r="P427">
        <v>0</v>
      </c>
      <c r="Q427" t="s">
        <v>1898</v>
      </c>
      <c r="R427" t="s">
        <v>1898</v>
      </c>
      <c r="S427" t="s">
        <v>1898</v>
      </c>
      <c r="T427" t="s">
        <v>1898</v>
      </c>
      <c r="U427" t="s">
        <v>1898</v>
      </c>
      <c r="V427" t="s">
        <v>1898</v>
      </c>
      <c r="W427">
        <v>0</v>
      </c>
      <c r="X427" t="s">
        <v>1898</v>
      </c>
      <c r="Y427" t="s">
        <v>1898</v>
      </c>
      <c r="Z427" t="s">
        <v>1898</v>
      </c>
      <c r="AA427" t="s">
        <v>1898</v>
      </c>
      <c r="AB427" t="s">
        <v>1898</v>
      </c>
    </row>
    <row r="428" spans="1:28" x14ac:dyDescent="0.35">
      <c r="A428" t="s">
        <v>737</v>
      </c>
      <c r="B428" s="1">
        <v>44350</v>
      </c>
      <c r="C428" s="1">
        <v>44701</v>
      </c>
      <c r="D428">
        <v>1</v>
      </c>
      <c r="E428" t="s">
        <v>765</v>
      </c>
      <c r="F428" s="1">
        <v>44273</v>
      </c>
      <c r="G428">
        <v>3</v>
      </c>
      <c r="H428" s="1">
        <v>44350</v>
      </c>
      <c r="I428">
        <v>1</v>
      </c>
      <c r="J428">
        <v>1</v>
      </c>
      <c r="K428">
        <v>1</v>
      </c>
      <c r="L428">
        <v>0</v>
      </c>
      <c r="M428">
        <v>1</v>
      </c>
      <c r="N428">
        <v>0</v>
      </c>
      <c r="O428">
        <v>0</v>
      </c>
      <c r="P428">
        <v>0</v>
      </c>
      <c r="Q428" t="s">
        <v>1898</v>
      </c>
      <c r="R428" t="s">
        <v>1898</v>
      </c>
      <c r="S428" t="s">
        <v>1898</v>
      </c>
      <c r="T428" t="s">
        <v>1898</v>
      </c>
      <c r="U428" t="s">
        <v>1898</v>
      </c>
      <c r="V428" t="s">
        <v>1898</v>
      </c>
      <c r="W428">
        <v>0</v>
      </c>
      <c r="X428" t="s">
        <v>1898</v>
      </c>
      <c r="Y428" t="s">
        <v>1898</v>
      </c>
      <c r="Z428" t="s">
        <v>1898</v>
      </c>
      <c r="AA428" t="s">
        <v>1898</v>
      </c>
      <c r="AB428" t="s">
        <v>1898</v>
      </c>
    </row>
    <row r="429" spans="1:28" x14ac:dyDescent="0.35">
      <c r="A429" t="s">
        <v>737</v>
      </c>
      <c r="B429" s="1">
        <v>44350</v>
      </c>
      <c r="C429" s="1">
        <v>44701</v>
      </c>
      <c r="D429">
        <v>1</v>
      </c>
      <c r="E429" t="s">
        <v>738</v>
      </c>
      <c r="F429" s="1">
        <v>44215</v>
      </c>
      <c r="G429">
        <v>3</v>
      </c>
      <c r="H429" s="1">
        <v>44715</v>
      </c>
      <c r="I429">
        <v>1</v>
      </c>
      <c r="J429">
        <v>1</v>
      </c>
      <c r="K429">
        <v>1</v>
      </c>
      <c r="L429">
        <v>1</v>
      </c>
      <c r="M429">
        <v>1</v>
      </c>
      <c r="N429">
        <v>0</v>
      </c>
      <c r="O429">
        <v>0</v>
      </c>
      <c r="P429">
        <v>0</v>
      </c>
      <c r="Q429" t="s">
        <v>1898</v>
      </c>
      <c r="R429" t="s">
        <v>1898</v>
      </c>
      <c r="S429" t="s">
        <v>1898</v>
      </c>
      <c r="T429" t="s">
        <v>1898</v>
      </c>
      <c r="U429" t="s">
        <v>1898</v>
      </c>
      <c r="V429" t="s">
        <v>1898</v>
      </c>
      <c r="W429">
        <v>0</v>
      </c>
      <c r="X429" t="s">
        <v>1898</v>
      </c>
      <c r="Y429" t="s">
        <v>1898</v>
      </c>
      <c r="Z429" t="s">
        <v>1898</v>
      </c>
      <c r="AA429" t="s">
        <v>1898</v>
      </c>
      <c r="AB429" t="s">
        <v>1898</v>
      </c>
    </row>
    <row r="430" spans="1:28" x14ac:dyDescent="0.35">
      <c r="A430" t="s">
        <v>737</v>
      </c>
      <c r="B430" s="1">
        <v>44350</v>
      </c>
      <c r="C430" s="1">
        <v>44701</v>
      </c>
      <c r="D430">
        <v>1</v>
      </c>
      <c r="E430" t="s">
        <v>755</v>
      </c>
      <c r="F430" s="1">
        <v>44265</v>
      </c>
      <c r="G430">
        <v>3</v>
      </c>
      <c r="H430" s="1">
        <v>44350</v>
      </c>
      <c r="I430">
        <v>1</v>
      </c>
      <c r="J430">
        <v>0</v>
      </c>
      <c r="K430">
        <v>1</v>
      </c>
      <c r="L430">
        <v>1</v>
      </c>
      <c r="M430">
        <v>0</v>
      </c>
      <c r="N430">
        <v>0</v>
      </c>
      <c r="O430">
        <v>0</v>
      </c>
      <c r="P430">
        <v>1</v>
      </c>
      <c r="Q430">
        <v>0</v>
      </c>
      <c r="R430">
        <v>1</v>
      </c>
      <c r="S430">
        <v>1</v>
      </c>
      <c r="T430">
        <v>0</v>
      </c>
      <c r="U430">
        <v>0</v>
      </c>
      <c r="V430">
        <v>0</v>
      </c>
      <c r="W430">
        <v>1</v>
      </c>
      <c r="X430">
        <v>0</v>
      </c>
      <c r="Y430">
        <v>1</v>
      </c>
      <c r="Z430">
        <v>1</v>
      </c>
      <c r="AA430">
        <v>0</v>
      </c>
      <c r="AB430">
        <v>0</v>
      </c>
    </row>
    <row r="431" spans="1:28" x14ac:dyDescent="0.35">
      <c r="A431" t="s">
        <v>737</v>
      </c>
      <c r="B431" s="1">
        <v>44355</v>
      </c>
      <c r="C431" s="1">
        <v>44701</v>
      </c>
      <c r="D431">
        <v>1</v>
      </c>
      <c r="E431" t="s">
        <v>748</v>
      </c>
      <c r="F431" s="1">
        <v>44265</v>
      </c>
      <c r="G431">
        <v>3</v>
      </c>
      <c r="H431" s="1">
        <v>44355</v>
      </c>
      <c r="I431">
        <v>1</v>
      </c>
      <c r="J431">
        <v>1</v>
      </c>
      <c r="K431">
        <v>1</v>
      </c>
      <c r="L431">
        <v>1</v>
      </c>
      <c r="M431">
        <v>1</v>
      </c>
      <c r="N431">
        <v>0</v>
      </c>
      <c r="O431">
        <v>0</v>
      </c>
      <c r="P431">
        <v>1</v>
      </c>
      <c r="Q431">
        <v>0</v>
      </c>
      <c r="R431">
        <v>1</v>
      </c>
      <c r="S431">
        <v>1</v>
      </c>
      <c r="T431">
        <v>0</v>
      </c>
      <c r="U431">
        <v>0</v>
      </c>
      <c r="V431">
        <v>0</v>
      </c>
      <c r="W431">
        <v>1</v>
      </c>
      <c r="X431">
        <v>0</v>
      </c>
      <c r="Y431">
        <v>1</v>
      </c>
      <c r="Z431">
        <v>1</v>
      </c>
      <c r="AA431">
        <v>0</v>
      </c>
      <c r="AB431">
        <v>0</v>
      </c>
    </row>
    <row r="432" spans="1:28" x14ac:dyDescent="0.35">
      <c r="A432" t="s">
        <v>737</v>
      </c>
      <c r="B432" s="1">
        <v>44629</v>
      </c>
      <c r="C432" s="1">
        <v>44701</v>
      </c>
      <c r="D432">
        <v>1</v>
      </c>
      <c r="E432" t="s">
        <v>760</v>
      </c>
      <c r="F432" s="1">
        <v>44265</v>
      </c>
      <c r="G432">
        <v>3</v>
      </c>
      <c r="H432" s="1">
        <v>44265</v>
      </c>
      <c r="I432">
        <v>1</v>
      </c>
      <c r="J432">
        <v>0</v>
      </c>
      <c r="K432">
        <v>0</v>
      </c>
      <c r="L432">
        <v>1</v>
      </c>
      <c r="M432">
        <v>0</v>
      </c>
      <c r="N432">
        <v>0</v>
      </c>
      <c r="O432">
        <v>0</v>
      </c>
      <c r="P432">
        <v>1</v>
      </c>
      <c r="Q432">
        <v>0</v>
      </c>
      <c r="R432">
        <v>0</v>
      </c>
      <c r="S432">
        <v>1</v>
      </c>
      <c r="T432">
        <v>0</v>
      </c>
      <c r="U432">
        <v>0</v>
      </c>
      <c r="V432">
        <v>0</v>
      </c>
      <c r="W432">
        <v>1</v>
      </c>
      <c r="X432">
        <v>0</v>
      </c>
      <c r="Y432">
        <v>0</v>
      </c>
      <c r="Z432">
        <v>1</v>
      </c>
      <c r="AA432">
        <v>0</v>
      </c>
      <c r="AB432">
        <v>0</v>
      </c>
    </row>
    <row r="433" spans="1:28" x14ac:dyDescent="0.35">
      <c r="A433" t="s">
        <v>790</v>
      </c>
      <c r="B433" s="1">
        <v>44197</v>
      </c>
      <c r="C433" s="1">
        <v>44216</v>
      </c>
      <c r="D433">
        <v>0</v>
      </c>
      <c r="E433" t="s">
        <v>1898</v>
      </c>
      <c r="G433" t="s">
        <v>1898</v>
      </c>
      <c r="I433" t="s">
        <v>1898</v>
      </c>
      <c r="J433" t="s">
        <v>1898</v>
      </c>
      <c r="K433" t="s">
        <v>1898</v>
      </c>
      <c r="L433" t="s">
        <v>1898</v>
      </c>
      <c r="M433" t="s">
        <v>1898</v>
      </c>
      <c r="N433" t="s">
        <v>1898</v>
      </c>
      <c r="O433" t="s">
        <v>1898</v>
      </c>
      <c r="P433" t="s">
        <v>1898</v>
      </c>
      <c r="Q433" t="s">
        <v>1898</v>
      </c>
      <c r="R433" t="s">
        <v>1898</v>
      </c>
      <c r="S433" t="s">
        <v>1898</v>
      </c>
      <c r="T433" t="s">
        <v>1898</v>
      </c>
      <c r="U433" t="s">
        <v>1898</v>
      </c>
      <c r="V433" t="s">
        <v>1898</v>
      </c>
      <c r="W433" t="s">
        <v>1898</v>
      </c>
      <c r="X433" t="s">
        <v>1898</v>
      </c>
      <c r="Y433" t="s">
        <v>1898</v>
      </c>
      <c r="Z433" t="s">
        <v>1898</v>
      </c>
      <c r="AA433" t="s">
        <v>1898</v>
      </c>
      <c r="AB433" t="s">
        <v>1898</v>
      </c>
    </row>
    <row r="434" spans="1:28" x14ac:dyDescent="0.35">
      <c r="A434" t="s">
        <v>790</v>
      </c>
      <c r="B434" s="1">
        <v>44217</v>
      </c>
      <c r="C434" s="1">
        <v>44297</v>
      </c>
      <c r="D434">
        <v>1</v>
      </c>
      <c r="E434" t="s">
        <v>791</v>
      </c>
      <c r="F434" s="1">
        <v>44217</v>
      </c>
      <c r="G434">
        <v>0</v>
      </c>
      <c r="H434" s="1">
        <v>44217</v>
      </c>
      <c r="I434">
        <v>1</v>
      </c>
      <c r="J434">
        <v>1</v>
      </c>
      <c r="K434">
        <v>1</v>
      </c>
      <c r="L434">
        <v>1</v>
      </c>
      <c r="M434">
        <v>1</v>
      </c>
      <c r="N434">
        <v>0</v>
      </c>
      <c r="O434">
        <v>0</v>
      </c>
      <c r="P434">
        <v>0</v>
      </c>
      <c r="Q434" t="s">
        <v>1898</v>
      </c>
      <c r="R434" t="s">
        <v>1898</v>
      </c>
      <c r="S434" t="s">
        <v>1898</v>
      </c>
      <c r="T434" t="s">
        <v>1898</v>
      </c>
      <c r="U434" t="s">
        <v>1898</v>
      </c>
      <c r="V434" t="s">
        <v>1898</v>
      </c>
      <c r="W434">
        <v>0</v>
      </c>
      <c r="X434" t="s">
        <v>1898</v>
      </c>
      <c r="Y434" t="s">
        <v>1898</v>
      </c>
      <c r="Z434" t="s">
        <v>1898</v>
      </c>
      <c r="AA434" t="s">
        <v>1898</v>
      </c>
      <c r="AB434" t="s">
        <v>1898</v>
      </c>
    </row>
    <row r="435" spans="1:28" x14ac:dyDescent="0.35">
      <c r="A435" t="s">
        <v>790</v>
      </c>
      <c r="B435" s="1">
        <v>44225</v>
      </c>
      <c r="C435" s="1">
        <v>44297</v>
      </c>
      <c r="D435">
        <v>1</v>
      </c>
      <c r="E435" t="s">
        <v>796</v>
      </c>
      <c r="F435" s="1">
        <v>44225</v>
      </c>
      <c r="G435">
        <v>0</v>
      </c>
      <c r="H435" s="1">
        <v>44225</v>
      </c>
      <c r="I435">
        <v>1</v>
      </c>
      <c r="J435">
        <v>1</v>
      </c>
      <c r="K435">
        <v>1</v>
      </c>
      <c r="L435">
        <v>0</v>
      </c>
      <c r="M435">
        <v>1</v>
      </c>
      <c r="N435">
        <v>0</v>
      </c>
      <c r="O435">
        <v>0</v>
      </c>
      <c r="P435">
        <v>0</v>
      </c>
      <c r="Q435" t="s">
        <v>1898</v>
      </c>
      <c r="R435" t="s">
        <v>1898</v>
      </c>
      <c r="S435" t="s">
        <v>1898</v>
      </c>
      <c r="T435" t="s">
        <v>1898</v>
      </c>
      <c r="U435" t="s">
        <v>1898</v>
      </c>
      <c r="V435" t="s">
        <v>1898</v>
      </c>
      <c r="W435">
        <v>0</v>
      </c>
      <c r="X435" t="s">
        <v>1898</v>
      </c>
      <c r="Y435" t="s">
        <v>1898</v>
      </c>
      <c r="Z435" t="s">
        <v>1898</v>
      </c>
      <c r="AA435" t="s">
        <v>1898</v>
      </c>
      <c r="AB435" t="s">
        <v>1898</v>
      </c>
    </row>
    <row r="436" spans="1:28" x14ac:dyDescent="0.35">
      <c r="A436" t="s">
        <v>790</v>
      </c>
      <c r="B436" s="1">
        <v>44235</v>
      </c>
      <c r="C436" s="1">
        <v>44297</v>
      </c>
      <c r="D436">
        <v>1</v>
      </c>
      <c r="E436" t="s">
        <v>801</v>
      </c>
      <c r="F436" s="1">
        <v>44235</v>
      </c>
      <c r="G436">
        <v>0</v>
      </c>
      <c r="H436" s="1">
        <v>44235</v>
      </c>
      <c r="I436">
        <v>0</v>
      </c>
      <c r="J436" t="s">
        <v>1898</v>
      </c>
      <c r="K436" t="s">
        <v>1898</v>
      </c>
      <c r="L436" t="s">
        <v>1898</v>
      </c>
      <c r="M436" t="s">
        <v>1898</v>
      </c>
      <c r="N436" t="s">
        <v>1898</v>
      </c>
      <c r="O436" t="s">
        <v>1898</v>
      </c>
      <c r="P436">
        <v>1</v>
      </c>
      <c r="Q436">
        <v>0</v>
      </c>
      <c r="R436">
        <v>0</v>
      </c>
      <c r="S436">
        <v>1</v>
      </c>
      <c r="T436">
        <v>0</v>
      </c>
      <c r="U436">
        <v>0</v>
      </c>
      <c r="V436">
        <v>0</v>
      </c>
      <c r="W436">
        <v>0</v>
      </c>
      <c r="X436" t="s">
        <v>1898</v>
      </c>
      <c r="Y436" t="s">
        <v>1898</v>
      </c>
      <c r="Z436" t="s">
        <v>1898</v>
      </c>
      <c r="AA436" t="s">
        <v>1898</v>
      </c>
      <c r="AB436" t="s">
        <v>1898</v>
      </c>
    </row>
    <row r="437" spans="1:28" x14ac:dyDescent="0.35">
      <c r="A437" t="s">
        <v>790</v>
      </c>
      <c r="B437" s="1">
        <v>44237</v>
      </c>
      <c r="C437" s="1">
        <v>44297</v>
      </c>
      <c r="D437">
        <v>1</v>
      </c>
      <c r="E437" t="s">
        <v>807</v>
      </c>
      <c r="F437" s="1">
        <v>44237</v>
      </c>
      <c r="G437">
        <v>0</v>
      </c>
      <c r="H437" s="1">
        <v>44237</v>
      </c>
      <c r="I437">
        <v>1</v>
      </c>
      <c r="J437">
        <v>1</v>
      </c>
      <c r="K437">
        <v>1</v>
      </c>
      <c r="L437">
        <v>1</v>
      </c>
      <c r="M437">
        <v>0</v>
      </c>
      <c r="N437">
        <v>1</v>
      </c>
      <c r="O437">
        <v>0</v>
      </c>
      <c r="P437">
        <v>0</v>
      </c>
      <c r="Q437" t="s">
        <v>1898</v>
      </c>
      <c r="R437" t="s">
        <v>1898</v>
      </c>
      <c r="S437" t="s">
        <v>1898</v>
      </c>
      <c r="T437" t="s">
        <v>1898</v>
      </c>
      <c r="U437" t="s">
        <v>1898</v>
      </c>
      <c r="V437" t="s">
        <v>1898</v>
      </c>
      <c r="W437">
        <v>0</v>
      </c>
      <c r="X437" t="s">
        <v>1898</v>
      </c>
      <c r="Y437" t="s">
        <v>1898</v>
      </c>
      <c r="Z437" t="s">
        <v>1898</v>
      </c>
      <c r="AA437" t="s">
        <v>1898</v>
      </c>
      <c r="AB437" t="s">
        <v>1898</v>
      </c>
    </row>
    <row r="438" spans="1:28" x14ac:dyDescent="0.35">
      <c r="A438" t="s">
        <v>790</v>
      </c>
      <c r="B438" s="1">
        <v>44298</v>
      </c>
      <c r="C438" s="1">
        <v>44701</v>
      </c>
      <c r="D438">
        <v>1</v>
      </c>
      <c r="E438" t="s">
        <v>801</v>
      </c>
      <c r="F438" s="1">
        <v>44235</v>
      </c>
      <c r="G438">
        <v>3</v>
      </c>
      <c r="H438" s="1">
        <v>44298</v>
      </c>
      <c r="I438">
        <v>0</v>
      </c>
      <c r="J438" t="s">
        <v>1898</v>
      </c>
      <c r="K438" t="s">
        <v>1898</v>
      </c>
      <c r="L438" t="s">
        <v>1898</v>
      </c>
      <c r="M438" t="s">
        <v>1898</v>
      </c>
      <c r="N438" t="s">
        <v>1898</v>
      </c>
      <c r="O438" t="s">
        <v>1898</v>
      </c>
      <c r="P438">
        <v>1</v>
      </c>
      <c r="Q438">
        <v>0</v>
      </c>
      <c r="R438">
        <v>0</v>
      </c>
      <c r="S438">
        <v>1</v>
      </c>
      <c r="T438">
        <v>0</v>
      </c>
      <c r="U438">
        <v>0</v>
      </c>
      <c r="V438">
        <v>0</v>
      </c>
      <c r="W438">
        <v>0</v>
      </c>
      <c r="X438" t="s">
        <v>1898</v>
      </c>
      <c r="Y438" t="s">
        <v>1898</v>
      </c>
      <c r="Z438" t="s">
        <v>1898</v>
      </c>
      <c r="AA438" t="s">
        <v>1898</v>
      </c>
      <c r="AB438" t="s">
        <v>1898</v>
      </c>
    </row>
    <row r="439" spans="1:28" x14ac:dyDescent="0.35">
      <c r="A439" t="s">
        <v>790</v>
      </c>
      <c r="B439" s="1">
        <v>44298</v>
      </c>
      <c r="C439" s="1">
        <v>44701</v>
      </c>
      <c r="D439">
        <v>1</v>
      </c>
      <c r="E439" t="s">
        <v>791</v>
      </c>
      <c r="F439" s="1">
        <v>44217</v>
      </c>
      <c r="G439">
        <v>3</v>
      </c>
      <c r="H439" s="1">
        <v>44298</v>
      </c>
      <c r="I439">
        <v>1</v>
      </c>
      <c r="J439">
        <v>1</v>
      </c>
      <c r="K439">
        <v>1</v>
      </c>
      <c r="L439">
        <v>1</v>
      </c>
      <c r="M439">
        <v>1</v>
      </c>
      <c r="N439">
        <v>0</v>
      </c>
      <c r="O439">
        <v>0</v>
      </c>
      <c r="P439">
        <v>0</v>
      </c>
      <c r="Q439" t="s">
        <v>1898</v>
      </c>
      <c r="R439" t="s">
        <v>1898</v>
      </c>
      <c r="S439" t="s">
        <v>1898</v>
      </c>
      <c r="T439" t="s">
        <v>1898</v>
      </c>
      <c r="U439" t="s">
        <v>1898</v>
      </c>
      <c r="V439" t="s">
        <v>1898</v>
      </c>
      <c r="W439">
        <v>0</v>
      </c>
      <c r="X439" t="s">
        <v>1898</v>
      </c>
      <c r="Y439" t="s">
        <v>1898</v>
      </c>
      <c r="Z439" t="s">
        <v>1898</v>
      </c>
      <c r="AA439" t="s">
        <v>1898</v>
      </c>
      <c r="AB439" t="s">
        <v>1898</v>
      </c>
    </row>
    <row r="440" spans="1:28" x14ac:dyDescent="0.35">
      <c r="A440" t="s">
        <v>790</v>
      </c>
      <c r="B440" s="1">
        <v>44298</v>
      </c>
      <c r="C440" s="1">
        <v>44701</v>
      </c>
      <c r="D440">
        <v>1</v>
      </c>
      <c r="E440" t="s">
        <v>796</v>
      </c>
      <c r="F440" s="1">
        <v>44225</v>
      </c>
      <c r="G440">
        <v>3</v>
      </c>
      <c r="H440" t="s">
        <v>816</v>
      </c>
      <c r="I440">
        <v>1</v>
      </c>
      <c r="J440">
        <v>1</v>
      </c>
      <c r="K440">
        <v>1</v>
      </c>
      <c r="L440">
        <v>0</v>
      </c>
      <c r="M440">
        <v>1</v>
      </c>
      <c r="N440">
        <v>0</v>
      </c>
      <c r="O440">
        <v>0</v>
      </c>
      <c r="P440">
        <v>0</v>
      </c>
      <c r="Q440" t="s">
        <v>1898</v>
      </c>
      <c r="R440" t="s">
        <v>1898</v>
      </c>
      <c r="S440" t="s">
        <v>1898</v>
      </c>
      <c r="T440" t="s">
        <v>1898</v>
      </c>
      <c r="U440" t="s">
        <v>1898</v>
      </c>
      <c r="V440" t="s">
        <v>1898</v>
      </c>
      <c r="W440">
        <v>0</v>
      </c>
      <c r="X440" t="s">
        <v>1898</v>
      </c>
      <c r="Y440" t="s">
        <v>1898</v>
      </c>
      <c r="Z440" t="s">
        <v>1898</v>
      </c>
      <c r="AA440" t="s">
        <v>1898</v>
      </c>
      <c r="AB440" t="s">
        <v>1898</v>
      </c>
    </row>
    <row r="441" spans="1:28" x14ac:dyDescent="0.35">
      <c r="A441" t="s">
        <v>790</v>
      </c>
      <c r="B441" s="1">
        <v>44298</v>
      </c>
      <c r="C441" s="1">
        <v>44701</v>
      </c>
      <c r="D441">
        <v>1</v>
      </c>
      <c r="E441" t="s">
        <v>807</v>
      </c>
      <c r="F441" s="1">
        <v>44237</v>
      </c>
      <c r="G441">
        <v>3</v>
      </c>
      <c r="H441" s="1">
        <v>44298</v>
      </c>
      <c r="I441">
        <v>1</v>
      </c>
      <c r="J441">
        <v>1</v>
      </c>
      <c r="K441">
        <v>1</v>
      </c>
      <c r="L441">
        <v>1</v>
      </c>
      <c r="M441">
        <v>0</v>
      </c>
      <c r="N441">
        <v>1</v>
      </c>
      <c r="O441">
        <v>0</v>
      </c>
      <c r="P441">
        <v>0</v>
      </c>
      <c r="Q441" t="s">
        <v>1898</v>
      </c>
      <c r="R441" t="s">
        <v>1898</v>
      </c>
      <c r="S441" t="s">
        <v>1898</v>
      </c>
      <c r="T441" t="s">
        <v>1898</v>
      </c>
      <c r="U441" t="s">
        <v>1898</v>
      </c>
      <c r="V441" t="s">
        <v>1898</v>
      </c>
      <c r="W441">
        <v>0</v>
      </c>
      <c r="X441" t="s">
        <v>1898</v>
      </c>
      <c r="Y441" t="s">
        <v>1898</v>
      </c>
      <c r="Z441" t="s">
        <v>1898</v>
      </c>
      <c r="AA441" t="s">
        <v>1898</v>
      </c>
      <c r="AB441" t="s">
        <v>1898</v>
      </c>
    </row>
    <row r="442" spans="1:28" x14ac:dyDescent="0.35">
      <c r="A442" t="s">
        <v>790</v>
      </c>
      <c r="B442" s="1">
        <v>44592</v>
      </c>
      <c r="C442" s="1">
        <v>44661</v>
      </c>
      <c r="D442">
        <v>1</v>
      </c>
      <c r="E442" t="s">
        <v>824</v>
      </c>
      <c r="F442" s="1">
        <v>44592</v>
      </c>
      <c r="G442">
        <v>0</v>
      </c>
      <c r="H442" s="1">
        <v>44592</v>
      </c>
      <c r="I442">
        <v>1</v>
      </c>
      <c r="J442">
        <v>1</v>
      </c>
      <c r="K442">
        <v>1</v>
      </c>
      <c r="L442">
        <v>1</v>
      </c>
      <c r="M442">
        <v>1</v>
      </c>
      <c r="N442">
        <v>0</v>
      </c>
      <c r="O442">
        <v>0</v>
      </c>
      <c r="P442">
        <v>0</v>
      </c>
      <c r="Q442" t="s">
        <v>1898</v>
      </c>
      <c r="R442" t="s">
        <v>1898</v>
      </c>
      <c r="S442" t="s">
        <v>1898</v>
      </c>
      <c r="T442" t="s">
        <v>1898</v>
      </c>
      <c r="U442" t="s">
        <v>1898</v>
      </c>
      <c r="V442" t="s">
        <v>1898</v>
      </c>
      <c r="W442">
        <v>0</v>
      </c>
      <c r="X442" t="s">
        <v>1898</v>
      </c>
      <c r="Y442" t="s">
        <v>1898</v>
      </c>
      <c r="Z442" t="s">
        <v>1898</v>
      </c>
      <c r="AA442" t="s">
        <v>1898</v>
      </c>
      <c r="AB442" t="s">
        <v>1898</v>
      </c>
    </row>
    <row r="443" spans="1:28" x14ac:dyDescent="0.35">
      <c r="A443" t="s">
        <v>790</v>
      </c>
      <c r="B443" s="1">
        <v>44592</v>
      </c>
      <c r="C443" s="1">
        <v>44661</v>
      </c>
      <c r="D443">
        <v>1</v>
      </c>
      <c r="E443" t="s">
        <v>733</v>
      </c>
      <c r="F443" s="1">
        <v>44592</v>
      </c>
      <c r="G443">
        <v>0</v>
      </c>
      <c r="H443" s="1">
        <v>44592</v>
      </c>
      <c r="I443">
        <v>1</v>
      </c>
      <c r="J443">
        <v>1</v>
      </c>
      <c r="K443">
        <v>1</v>
      </c>
      <c r="L443">
        <v>0</v>
      </c>
      <c r="M443">
        <v>0</v>
      </c>
      <c r="N443">
        <v>0</v>
      </c>
      <c r="O443">
        <v>0</v>
      </c>
      <c r="P443">
        <v>1</v>
      </c>
      <c r="Q443">
        <v>1</v>
      </c>
      <c r="R443">
        <v>1</v>
      </c>
      <c r="S443">
        <v>0</v>
      </c>
      <c r="T443">
        <v>0</v>
      </c>
      <c r="U443">
        <v>0</v>
      </c>
      <c r="V443">
        <v>0</v>
      </c>
      <c r="W443">
        <v>0</v>
      </c>
      <c r="X443" t="s">
        <v>1898</v>
      </c>
      <c r="Y443" t="s">
        <v>1898</v>
      </c>
      <c r="Z443" t="s">
        <v>1898</v>
      </c>
      <c r="AA443" t="s">
        <v>1898</v>
      </c>
      <c r="AB443" t="s">
        <v>1898</v>
      </c>
    </row>
    <row r="444" spans="1:28" x14ac:dyDescent="0.35">
      <c r="A444" t="s">
        <v>790</v>
      </c>
      <c r="B444" s="1">
        <v>44595</v>
      </c>
      <c r="C444" s="1">
        <v>44662</v>
      </c>
      <c r="D444">
        <v>1</v>
      </c>
      <c r="E444" t="s">
        <v>1914</v>
      </c>
      <c r="F444" s="1">
        <v>44595</v>
      </c>
      <c r="G444">
        <v>0</v>
      </c>
      <c r="H444" s="1">
        <v>44595</v>
      </c>
      <c r="I444">
        <v>1</v>
      </c>
      <c r="J444">
        <v>0</v>
      </c>
      <c r="K444">
        <v>1</v>
      </c>
      <c r="L444">
        <v>0</v>
      </c>
      <c r="M444">
        <v>0</v>
      </c>
      <c r="N444">
        <v>0</v>
      </c>
      <c r="O444">
        <v>0</v>
      </c>
      <c r="P444">
        <v>0</v>
      </c>
      <c r="Q444" t="s">
        <v>1898</v>
      </c>
      <c r="R444" t="s">
        <v>1898</v>
      </c>
      <c r="S444" t="s">
        <v>1898</v>
      </c>
      <c r="T444" t="s">
        <v>1898</v>
      </c>
      <c r="U444" t="s">
        <v>1898</v>
      </c>
      <c r="V444" t="s">
        <v>1898</v>
      </c>
      <c r="W444">
        <v>0</v>
      </c>
      <c r="X444" t="s">
        <v>1898</v>
      </c>
      <c r="Y444" t="s">
        <v>1898</v>
      </c>
      <c r="Z444" t="s">
        <v>1898</v>
      </c>
      <c r="AA444" t="s">
        <v>1898</v>
      </c>
      <c r="AB444" t="s">
        <v>1898</v>
      </c>
    </row>
    <row r="445" spans="1:28" x14ac:dyDescent="0.35">
      <c r="A445" t="s">
        <v>790</v>
      </c>
      <c r="B445" s="1">
        <v>44603</v>
      </c>
      <c r="C445" s="1">
        <v>44661</v>
      </c>
      <c r="D445">
        <v>1</v>
      </c>
      <c r="E445" t="s">
        <v>837</v>
      </c>
      <c r="F445" s="1">
        <v>44603</v>
      </c>
      <c r="G445">
        <v>0</v>
      </c>
      <c r="H445" s="1">
        <v>44606</v>
      </c>
      <c r="I445">
        <v>1</v>
      </c>
      <c r="J445">
        <v>0</v>
      </c>
      <c r="K445">
        <v>0</v>
      </c>
      <c r="L445">
        <v>1</v>
      </c>
      <c r="M445">
        <v>0</v>
      </c>
      <c r="N445">
        <v>0</v>
      </c>
      <c r="O445">
        <v>0</v>
      </c>
      <c r="P445">
        <v>0</v>
      </c>
      <c r="Q445" t="s">
        <v>1898</v>
      </c>
      <c r="R445" t="s">
        <v>1898</v>
      </c>
      <c r="S445" t="s">
        <v>1898</v>
      </c>
      <c r="T445" t="s">
        <v>1898</v>
      </c>
      <c r="U445" t="s">
        <v>1898</v>
      </c>
      <c r="V445" t="s">
        <v>1898</v>
      </c>
      <c r="W445">
        <v>0</v>
      </c>
      <c r="X445" t="s">
        <v>1898</v>
      </c>
      <c r="Y445" t="s">
        <v>1898</v>
      </c>
      <c r="Z445" t="s">
        <v>1898</v>
      </c>
      <c r="AA445" t="s">
        <v>1898</v>
      </c>
      <c r="AB445" t="s">
        <v>1898</v>
      </c>
    </row>
    <row r="446" spans="1:28" x14ac:dyDescent="0.35">
      <c r="A446" t="s">
        <v>790</v>
      </c>
      <c r="B446" s="1">
        <v>44603</v>
      </c>
      <c r="C446" s="1">
        <v>44662</v>
      </c>
      <c r="D446">
        <v>1</v>
      </c>
      <c r="E446" t="s">
        <v>1915</v>
      </c>
      <c r="F446" s="1">
        <v>44603</v>
      </c>
      <c r="G446">
        <v>0</v>
      </c>
      <c r="H446" s="1">
        <v>44606</v>
      </c>
      <c r="I446">
        <v>1</v>
      </c>
      <c r="J446">
        <v>0</v>
      </c>
      <c r="K446">
        <v>0</v>
      </c>
      <c r="L446">
        <v>1</v>
      </c>
      <c r="M446">
        <v>0</v>
      </c>
      <c r="N446">
        <v>0</v>
      </c>
      <c r="O446">
        <v>0</v>
      </c>
      <c r="P446">
        <v>1</v>
      </c>
      <c r="Q446">
        <v>0</v>
      </c>
      <c r="R446">
        <v>0</v>
      </c>
      <c r="S446">
        <v>1</v>
      </c>
      <c r="T446">
        <v>0</v>
      </c>
      <c r="U446">
        <v>0</v>
      </c>
      <c r="V446">
        <v>0</v>
      </c>
      <c r="W446">
        <v>1</v>
      </c>
      <c r="X446">
        <v>0</v>
      </c>
      <c r="Y446">
        <v>0</v>
      </c>
      <c r="Z446">
        <v>1</v>
      </c>
      <c r="AA446">
        <v>0</v>
      </c>
      <c r="AB446">
        <v>0</v>
      </c>
    </row>
    <row r="447" spans="1:28" x14ac:dyDescent="0.35">
      <c r="A447" t="s">
        <v>790</v>
      </c>
      <c r="B447" s="1">
        <v>44604</v>
      </c>
      <c r="C447" s="1">
        <v>44661</v>
      </c>
      <c r="D447">
        <v>1</v>
      </c>
      <c r="E447" t="s">
        <v>840</v>
      </c>
      <c r="F447" s="1">
        <v>44604</v>
      </c>
      <c r="G447">
        <v>0</v>
      </c>
      <c r="H447" s="1">
        <v>44604</v>
      </c>
      <c r="I447">
        <v>1</v>
      </c>
      <c r="J447">
        <v>0</v>
      </c>
      <c r="K447">
        <v>1</v>
      </c>
      <c r="L447">
        <v>0</v>
      </c>
      <c r="M447">
        <v>0</v>
      </c>
      <c r="N447">
        <v>0</v>
      </c>
      <c r="O447">
        <v>0</v>
      </c>
      <c r="P447">
        <v>0</v>
      </c>
      <c r="Q447" t="s">
        <v>1898</v>
      </c>
      <c r="R447" t="s">
        <v>1898</v>
      </c>
      <c r="S447" t="s">
        <v>1898</v>
      </c>
      <c r="T447" t="s">
        <v>1898</v>
      </c>
      <c r="U447" t="s">
        <v>1898</v>
      </c>
      <c r="V447" t="s">
        <v>1898</v>
      </c>
      <c r="W447">
        <v>0</v>
      </c>
      <c r="X447" t="s">
        <v>1898</v>
      </c>
      <c r="Y447" t="s">
        <v>1898</v>
      </c>
      <c r="Z447" t="s">
        <v>1898</v>
      </c>
      <c r="AA447" t="s">
        <v>1898</v>
      </c>
      <c r="AB447" t="s">
        <v>1898</v>
      </c>
    </row>
    <row r="448" spans="1:28" x14ac:dyDescent="0.35">
      <c r="A448" t="s">
        <v>790</v>
      </c>
      <c r="B448" s="1">
        <v>44662</v>
      </c>
      <c r="C448" s="1">
        <v>44701</v>
      </c>
      <c r="D448">
        <v>1</v>
      </c>
      <c r="E448" t="s">
        <v>837</v>
      </c>
      <c r="F448" s="1">
        <v>44603</v>
      </c>
      <c r="G448">
        <v>3</v>
      </c>
      <c r="H448" s="1">
        <v>44606</v>
      </c>
      <c r="I448">
        <v>1</v>
      </c>
      <c r="J448">
        <v>0</v>
      </c>
      <c r="K448">
        <v>0</v>
      </c>
      <c r="L448">
        <v>1</v>
      </c>
      <c r="M448">
        <v>0</v>
      </c>
      <c r="N448">
        <v>0</v>
      </c>
      <c r="O448">
        <v>0</v>
      </c>
      <c r="P448">
        <v>0</v>
      </c>
      <c r="Q448" t="s">
        <v>1898</v>
      </c>
      <c r="R448" t="s">
        <v>1898</v>
      </c>
      <c r="S448" t="s">
        <v>1898</v>
      </c>
      <c r="T448" t="s">
        <v>1898</v>
      </c>
      <c r="U448" t="s">
        <v>1898</v>
      </c>
      <c r="V448" t="s">
        <v>1898</v>
      </c>
      <c r="W448">
        <v>0</v>
      </c>
      <c r="X448" t="s">
        <v>1898</v>
      </c>
      <c r="Y448" t="s">
        <v>1898</v>
      </c>
      <c r="Z448" t="s">
        <v>1898</v>
      </c>
      <c r="AA448" t="s">
        <v>1898</v>
      </c>
      <c r="AB448" t="s">
        <v>1898</v>
      </c>
    </row>
    <row r="449" spans="1:28" x14ac:dyDescent="0.35">
      <c r="A449" t="s">
        <v>790</v>
      </c>
      <c r="B449" s="1">
        <v>44662</v>
      </c>
      <c r="C449" s="1">
        <v>44701</v>
      </c>
      <c r="D449">
        <v>1</v>
      </c>
      <c r="E449" t="s">
        <v>824</v>
      </c>
      <c r="F449" s="1">
        <v>44592</v>
      </c>
      <c r="G449">
        <v>3</v>
      </c>
      <c r="H449" s="1">
        <v>44662</v>
      </c>
      <c r="I449">
        <v>1</v>
      </c>
      <c r="J449">
        <v>1</v>
      </c>
      <c r="K449">
        <v>1</v>
      </c>
      <c r="L449">
        <v>1</v>
      </c>
      <c r="M449">
        <v>1</v>
      </c>
      <c r="N449">
        <v>0</v>
      </c>
      <c r="O449">
        <v>0</v>
      </c>
      <c r="P449">
        <v>0</v>
      </c>
      <c r="Q449" t="s">
        <v>1898</v>
      </c>
      <c r="R449" t="s">
        <v>1898</v>
      </c>
      <c r="S449" t="s">
        <v>1898</v>
      </c>
      <c r="T449" t="s">
        <v>1898</v>
      </c>
      <c r="U449" t="s">
        <v>1898</v>
      </c>
      <c r="V449" t="s">
        <v>1898</v>
      </c>
      <c r="W449">
        <v>0</v>
      </c>
      <c r="X449" t="s">
        <v>1898</v>
      </c>
      <c r="Y449" t="s">
        <v>1898</v>
      </c>
      <c r="Z449" t="s">
        <v>1898</v>
      </c>
      <c r="AA449" t="s">
        <v>1898</v>
      </c>
      <c r="AB449" t="s">
        <v>1898</v>
      </c>
    </row>
    <row r="450" spans="1:28" x14ac:dyDescent="0.35">
      <c r="A450" t="s">
        <v>790</v>
      </c>
      <c r="B450" s="1">
        <v>44662</v>
      </c>
      <c r="C450" s="1">
        <v>44701</v>
      </c>
      <c r="D450">
        <v>1</v>
      </c>
      <c r="E450" t="s">
        <v>733</v>
      </c>
      <c r="F450" s="1">
        <v>44592</v>
      </c>
      <c r="G450">
        <v>3</v>
      </c>
      <c r="H450" s="1">
        <v>44662</v>
      </c>
      <c r="I450">
        <v>1</v>
      </c>
      <c r="J450">
        <v>1</v>
      </c>
      <c r="K450">
        <v>1</v>
      </c>
      <c r="L450">
        <v>0</v>
      </c>
      <c r="M450">
        <v>0</v>
      </c>
      <c r="N450">
        <v>0</v>
      </c>
      <c r="O450">
        <v>0</v>
      </c>
      <c r="P450">
        <v>1</v>
      </c>
      <c r="Q450">
        <v>1</v>
      </c>
      <c r="R450">
        <v>1</v>
      </c>
      <c r="S450">
        <v>0</v>
      </c>
      <c r="T450">
        <v>0</v>
      </c>
      <c r="U450">
        <v>0</v>
      </c>
      <c r="V450">
        <v>0</v>
      </c>
      <c r="W450">
        <v>0</v>
      </c>
      <c r="X450" t="s">
        <v>1898</v>
      </c>
      <c r="Y450" t="s">
        <v>1898</v>
      </c>
      <c r="Z450" t="s">
        <v>1898</v>
      </c>
      <c r="AA450" t="s">
        <v>1898</v>
      </c>
      <c r="AB450" t="s">
        <v>1898</v>
      </c>
    </row>
    <row r="451" spans="1:28" x14ac:dyDescent="0.35">
      <c r="A451" t="s">
        <v>790</v>
      </c>
      <c r="B451" s="1">
        <v>44662</v>
      </c>
      <c r="C451" s="1">
        <v>44701</v>
      </c>
      <c r="D451">
        <v>1</v>
      </c>
      <c r="E451" t="s">
        <v>840</v>
      </c>
      <c r="F451" s="1">
        <v>44604</v>
      </c>
      <c r="G451">
        <v>3</v>
      </c>
      <c r="H451" s="1">
        <v>44604</v>
      </c>
      <c r="I451">
        <v>1</v>
      </c>
      <c r="J451">
        <v>0</v>
      </c>
      <c r="K451">
        <v>1</v>
      </c>
      <c r="L451">
        <v>0</v>
      </c>
      <c r="M451">
        <v>0</v>
      </c>
      <c r="N451">
        <v>0</v>
      </c>
      <c r="O451">
        <v>0</v>
      </c>
      <c r="P451">
        <v>0</v>
      </c>
      <c r="Q451" t="s">
        <v>1898</v>
      </c>
      <c r="R451" t="s">
        <v>1898</v>
      </c>
      <c r="S451" t="s">
        <v>1898</v>
      </c>
      <c r="T451" t="s">
        <v>1898</v>
      </c>
      <c r="U451" t="s">
        <v>1898</v>
      </c>
      <c r="V451" t="s">
        <v>1898</v>
      </c>
      <c r="W451">
        <v>0</v>
      </c>
      <c r="X451" t="s">
        <v>1898</v>
      </c>
      <c r="Y451" t="s">
        <v>1898</v>
      </c>
      <c r="Z451" t="s">
        <v>1898</v>
      </c>
      <c r="AA451" t="s">
        <v>1898</v>
      </c>
      <c r="AB451" t="s">
        <v>1898</v>
      </c>
    </row>
    <row r="452" spans="1:28" x14ac:dyDescent="0.35">
      <c r="A452" t="s">
        <v>790</v>
      </c>
      <c r="B452" s="1">
        <v>44663</v>
      </c>
      <c r="C452" s="1">
        <v>44701</v>
      </c>
      <c r="D452">
        <v>1</v>
      </c>
      <c r="E452" t="s">
        <v>1915</v>
      </c>
      <c r="F452" s="1">
        <v>44603</v>
      </c>
      <c r="G452">
        <v>3</v>
      </c>
      <c r="H452" s="1">
        <v>44606</v>
      </c>
      <c r="I452">
        <v>1</v>
      </c>
      <c r="J452">
        <v>0</v>
      </c>
      <c r="K452">
        <v>0</v>
      </c>
      <c r="L452">
        <v>1</v>
      </c>
      <c r="M452">
        <v>0</v>
      </c>
      <c r="N452">
        <v>0</v>
      </c>
      <c r="O452">
        <v>0</v>
      </c>
      <c r="P452">
        <v>1</v>
      </c>
      <c r="Q452">
        <v>0</v>
      </c>
      <c r="R452">
        <v>0</v>
      </c>
      <c r="S452">
        <v>1</v>
      </c>
      <c r="T452">
        <v>0</v>
      </c>
      <c r="U452">
        <v>0</v>
      </c>
      <c r="V452">
        <v>0</v>
      </c>
      <c r="W452">
        <v>1</v>
      </c>
      <c r="X452">
        <v>0</v>
      </c>
      <c r="Y452">
        <v>0</v>
      </c>
      <c r="Z452">
        <v>1</v>
      </c>
      <c r="AA452">
        <v>0</v>
      </c>
      <c r="AB452">
        <v>0</v>
      </c>
    </row>
    <row r="453" spans="1:28" x14ac:dyDescent="0.35">
      <c r="A453" t="s">
        <v>790</v>
      </c>
      <c r="B453" s="1">
        <v>44663</v>
      </c>
      <c r="C453" s="1">
        <v>44701</v>
      </c>
      <c r="D453">
        <v>1</v>
      </c>
      <c r="E453" t="s">
        <v>1914</v>
      </c>
      <c r="F453" s="1">
        <v>44595</v>
      </c>
      <c r="G453">
        <v>3</v>
      </c>
      <c r="H453" s="1">
        <v>44595</v>
      </c>
      <c r="I453">
        <v>1</v>
      </c>
      <c r="J453">
        <v>0</v>
      </c>
      <c r="K453">
        <v>1</v>
      </c>
      <c r="L453">
        <v>0</v>
      </c>
      <c r="M453">
        <v>0</v>
      </c>
      <c r="N453">
        <v>0</v>
      </c>
      <c r="O453">
        <v>0</v>
      </c>
      <c r="P453">
        <v>0</v>
      </c>
      <c r="Q453" t="s">
        <v>1898</v>
      </c>
      <c r="R453" t="s">
        <v>1898</v>
      </c>
      <c r="S453" t="s">
        <v>1898</v>
      </c>
      <c r="T453" t="s">
        <v>1898</v>
      </c>
      <c r="U453" t="s">
        <v>1898</v>
      </c>
      <c r="V453" t="s">
        <v>1898</v>
      </c>
      <c r="W453">
        <v>0</v>
      </c>
      <c r="X453" t="s">
        <v>1898</v>
      </c>
      <c r="Y453" t="s">
        <v>1898</v>
      </c>
      <c r="Z453" t="s">
        <v>1898</v>
      </c>
      <c r="AA453" t="s">
        <v>1898</v>
      </c>
      <c r="AB453" t="s">
        <v>1898</v>
      </c>
    </row>
    <row r="454" spans="1:28" x14ac:dyDescent="0.35">
      <c r="A454" t="s">
        <v>849</v>
      </c>
      <c r="B454" s="1">
        <v>44197</v>
      </c>
      <c r="C454" s="1">
        <v>44242</v>
      </c>
      <c r="D454">
        <v>0</v>
      </c>
      <c r="E454" t="s">
        <v>1898</v>
      </c>
      <c r="G454" t="s">
        <v>1898</v>
      </c>
      <c r="I454" t="s">
        <v>1898</v>
      </c>
      <c r="J454" t="s">
        <v>1898</v>
      </c>
      <c r="K454" t="s">
        <v>1898</v>
      </c>
      <c r="L454" t="s">
        <v>1898</v>
      </c>
      <c r="M454" t="s">
        <v>1898</v>
      </c>
      <c r="N454" t="s">
        <v>1898</v>
      </c>
      <c r="O454" t="s">
        <v>1898</v>
      </c>
      <c r="P454" t="s">
        <v>1898</v>
      </c>
      <c r="Q454" t="s">
        <v>1898</v>
      </c>
      <c r="R454" t="s">
        <v>1898</v>
      </c>
      <c r="S454" t="s">
        <v>1898</v>
      </c>
      <c r="T454" t="s">
        <v>1898</v>
      </c>
      <c r="U454" t="s">
        <v>1898</v>
      </c>
      <c r="V454" t="s">
        <v>1898</v>
      </c>
      <c r="W454" t="s">
        <v>1898</v>
      </c>
      <c r="X454" t="s">
        <v>1898</v>
      </c>
      <c r="Y454" t="s">
        <v>1898</v>
      </c>
      <c r="Z454" t="s">
        <v>1898</v>
      </c>
      <c r="AA454" t="s">
        <v>1898</v>
      </c>
      <c r="AB454" t="s">
        <v>1898</v>
      </c>
    </row>
    <row r="455" spans="1:28" x14ac:dyDescent="0.35">
      <c r="A455" t="s">
        <v>849</v>
      </c>
      <c r="B455" s="1">
        <v>44243</v>
      </c>
      <c r="C455" s="1">
        <v>44701</v>
      </c>
      <c r="D455">
        <v>1</v>
      </c>
      <c r="E455" t="s">
        <v>850</v>
      </c>
      <c r="F455" s="1">
        <v>44243</v>
      </c>
      <c r="G455">
        <v>0</v>
      </c>
      <c r="H455" s="1">
        <v>44608</v>
      </c>
      <c r="I455">
        <v>1</v>
      </c>
      <c r="J455">
        <v>1</v>
      </c>
      <c r="K455">
        <v>1</v>
      </c>
      <c r="L455">
        <v>1</v>
      </c>
      <c r="M455">
        <v>1</v>
      </c>
      <c r="N455">
        <v>0</v>
      </c>
      <c r="O455">
        <v>0</v>
      </c>
      <c r="P455">
        <v>1</v>
      </c>
      <c r="Q455">
        <v>1</v>
      </c>
      <c r="R455">
        <v>0</v>
      </c>
      <c r="S455">
        <v>0</v>
      </c>
      <c r="T455">
        <v>1</v>
      </c>
      <c r="U455">
        <v>0</v>
      </c>
      <c r="V455">
        <v>0</v>
      </c>
      <c r="W455">
        <v>0</v>
      </c>
      <c r="X455" t="s">
        <v>1898</v>
      </c>
      <c r="Y455" t="s">
        <v>1898</v>
      </c>
      <c r="Z455" t="s">
        <v>1898</v>
      </c>
      <c r="AA455" t="s">
        <v>1898</v>
      </c>
      <c r="AB455" t="s">
        <v>1898</v>
      </c>
    </row>
    <row r="456" spans="1:28" x14ac:dyDescent="0.35">
      <c r="A456" t="s">
        <v>849</v>
      </c>
      <c r="B456" s="1">
        <v>44245</v>
      </c>
      <c r="C456" s="1">
        <v>44701</v>
      </c>
      <c r="D456">
        <v>1</v>
      </c>
      <c r="E456" t="s">
        <v>857</v>
      </c>
      <c r="F456" s="1">
        <v>44610</v>
      </c>
      <c r="G456">
        <v>0</v>
      </c>
      <c r="H456" s="1">
        <v>44245</v>
      </c>
      <c r="I456">
        <v>1</v>
      </c>
      <c r="J456">
        <v>0</v>
      </c>
      <c r="K456">
        <v>1</v>
      </c>
      <c r="L456">
        <v>0</v>
      </c>
      <c r="M456">
        <v>1</v>
      </c>
      <c r="N456">
        <v>0</v>
      </c>
      <c r="O456">
        <v>0</v>
      </c>
      <c r="P456">
        <v>0</v>
      </c>
      <c r="Q456" t="s">
        <v>1898</v>
      </c>
      <c r="R456" t="s">
        <v>1898</v>
      </c>
      <c r="S456" t="s">
        <v>1898</v>
      </c>
      <c r="T456" t="s">
        <v>1898</v>
      </c>
      <c r="U456" t="s">
        <v>1898</v>
      </c>
      <c r="V456" t="s">
        <v>1898</v>
      </c>
      <c r="W456">
        <v>0</v>
      </c>
      <c r="X456" t="s">
        <v>1898</v>
      </c>
      <c r="Y456" t="s">
        <v>1898</v>
      </c>
      <c r="Z456" t="s">
        <v>1898</v>
      </c>
      <c r="AA456" t="s">
        <v>1898</v>
      </c>
      <c r="AB456" t="s">
        <v>1898</v>
      </c>
    </row>
    <row r="457" spans="1:28" x14ac:dyDescent="0.35">
      <c r="A457" t="s">
        <v>849</v>
      </c>
      <c r="B457" s="1">
        <v>44284</v>
      </c>
      <c r="C457" s="1">
        <v>44701</v>
      </c>
      <c r="D457">
        <v>1</v>
      </c>
      <c r="E457" t="s">
        <v>862</v>
      </c>
      <c r="F457" s="1">
        <v>44284</v>
      </c>
      <c r="G457">
        <v>0</v>
      </c>
      <c r="H457" s="1">
        <v>44369</v>
      </c>
      <c r="I457">
        <v>1</v>
      </c>
      <c r="J457">
        <v>0</v>
      </c>
      <c r="K457">
        <v>0</v>
      </c>
      <c r="L457">
        <v>1</v>
      </c>
      <c r="M457">
        <v>0</v>
      </c>
      <c r="N457">
        <v>0</v>
      </c>
      <c r="O457">
        <v>0</v>
      </c>
      <c r="P457">
        <v>1</v>
      </c>
      <c r="Q457">
        <v>0</v>
      </c>
      <c r="R457">
        <v>0</v>
      </c>
      <c r="S457">
        <v>1</v>
      </c>
      <c r="T457">
        <v>0</v>
      </c>
      <c r="U457">
        <v>0</v>
      </c>
      <c r="V457">
        <v>0</v>
      </c>
      <c r="W457">
        <v>1</v>
      </c>
      <c r="X457">
        <v>0</v>
      </c>
      <c r="Y457">
        <v>0</v>
      </c>
      <c r="Z457">
        <v>1</v>
      </c>
      <c r="AA457">
        <v>0</v>
      </c>
      <c r="AB457">
        <v>0</v>
      </c>
    </row>
    <row r="458" spans="1:28" x14ac:dyDescent="0.35">
      <c r="A458" t="s">
        <v>849</v>
      </c>
      <c r="B458" s="1">
        <v>44284</v>
      </c>
      <c r="C458" s="1">
        <v>44701</v>
      </c>
      <c r="D458">
        <v>1</v>
      </c>
      <c r="E458" t="s">
        <v>864</v>
      </c>
      <c r="F458" s="1">
        <v>44284</v>
      </c>
      <c r="G458">
        <v>0</v>
      </c>
      <c r="H458" s="1">
        <v>44369</v>
      </c>
      <c r="I458">
        <v>1</v>
      </c>
      <c r="J458">
        <v>1</v>
      </c>
      <c r="K458">
        <v>1</v>
      </c>
      <c r="L458">
        <v>0</v>
      </c>
      <c r="M458">
        <v>1</v>
      </c>
      <c r="N458">
        <v>0</v>
      </c>
      <c r="O458">
        <v>0</v>
      </c>
      <c r="P458">
        <v>1</v>
      </c>
      <c r="Q458">
        <v>1</v>
      </c>
      <c r="R458">
        <v>1</v>
      </c>
      <c r="S458">
        <v>0</v>
      </c>
      <c r="T458">
        <v>1</v>
      </c>
      <c r="U458">
        <v>0</v>
      </c>
      <c r="V458">
        <v>0</v>
      </c>
      <c r="W458">
        <v>1</v>
      </c>
      <c r="X458">
        <v>1</v>
      </c>
      <c r="Y458">
        <v>1</v>
      </c>
      <c r="Z458">
        <v>0</v>
      </c>
      <c r="AA458">
        <v>1</v>
      </c>
      <c r="AB458">
        <v>0</v>
      </c>
    </row>
    <row r="459" spans="1:28" x14ac:dyDescent="0.35">
      <c r="A459" t="s">
        <v>849</v>
      </c>
      <c r="B459" s="1">
        <v>44284</v>
      </c>
      <c r="C459" s="1">
        <v>44701</v>
      </c>
      <c r="D459">
        <v>1</v>
      </c>
      <c r="E459" t="s">
        <v>860</v>
      </c>
      <c r="F459" s="1">
        <v>44284</v>
      </c>
      <c r="G459">
        <v>0</v>
      </c>
      <c r="H459" s="1">
        <v>44399</v>
      </c>
      <c r="I459">
        <v>1</v>
      </c>
      <c r="J459">
        <v>0</v>
      </c>
      <c r="K459">
        <v>1</v>
      </c>
      <c r="L459">
        <v>0</v>
      </c>
      <c r="M459">
        <v>0</v>
      </c>
      <c r="N459">
        <v>0</v>
      </c>
      <c r="O459">
        <v>0</v>
      </c>
      <c r="P459">
        <v>0</v>
      </c>
      <c r="Q459" t="s">
        <v>1898</v>
      </c>
      <c r="R459" t="s">
        <v>1898</v>
      </c>
      <c r="S459" t="s">
        <v>1898</v>
      </c>
      <c r="T459" t="s">
        <v>1898</v>
      </c>
      <c r="U459" t="s">
        <v>1898</v>
      </c>
      <c r="V459" t="s">
        <v>1898</v>
      </c>
      <c r="W459">
        <v>0</v>
      </c>
      <c r="X459" t="s">
        <v>1898</v>
      </c>
      <c r="Y459" t="s">
        <v>1898</v>
      </c>
      <c r="Z459" t="s">
        <v>1898</v>
      </c>
      <c r="AA459" t="s">
        <v>1898</v>
      </c>
      <c r="AB459" t="s">
        <v>1898</v>
      </c>
    </row>
    <row r="460" spans="1:28" x14ac:dyDescent="0.35">
      <c r="A460" t="s">
        <v>849</v>
      </c>
      <c r="B460" s="1">
        <v>44427</v>
      </c>
      <c r="C460" s="1">
        <v>44701</v>
      </c>
      <c r="D460">
        <v>1</v>
      </c>
      <c r="E460" t="s">
        <v>866</v>
      </c>
      <c r="F460" s="1">
        <v>44427</v>
      </c>
      <c r="G460">
        <v>0</v>
      </c>
      <c r="H460" s="1">
        <v>44546</v>
      </c>
      <c r="I460">
        <v>1</v>
      </c>
      <c r="J460">
        <v>0</v>
      </c>
      <c r="K460">
        <v>0</v>
      </c>
      <c r="L460">
        <v>1</v>
      </c>
      <c r="M460">
        <v>0</v>
      </c>
      <c r="N460">
        <v>0</v>
      </c>
      <c r="O460">
        <v>0</v>
      </c>
      <c r="P460">
        <v>1</v>
      </c>
      <c r="Q460">
        <v>0</v>
      </c>
      <c r="R460">
        <v>0</v>
      </c>
      <c r="S460">
        <v>1</v>
      </c>
      <c r="T460">
        <v>0</v>
      </c>
      <c r="U460">
        <v>0</v>
      </c>
      <c r="V460">
        <v>0</v>
      </c>
      <c r="W460">
        <v>1</v>
      </c>
      <c r="X460">
        <v>0</v>
      </c>
      <c r="Y460">
        <v>0</v>
      </c>
      <c r="Z460">
        <v>1</v>
      </c>
      <c r="AA460">
        <v>0</v>
      </c>
      <c r="AB460">
        <v>0</v>
      </c>
    </row>
    <row r="461" spans="1:28" x14ac:dyDescent="0.35">
      <c r="A461" t="s">
        <v>849</v>
      </c>
      <c r="B461" s="1">
        <v>44466</v>
      </c>
      <c r="C461" s="1">
        <v>44701</v>
      </c>
      <c r="D461">
        <v>1</v>
      </c>
      <c r="E461" t="s">
        <v>868</v>
      </c>
      <c r="F461" s="1">
        <v>44466</v>
      </c>
      <c r="G461">
        <v>0</v>
      </c>
      <c r="H461" s="1">
        <v>44466</v>
      </c>
      <c r="I461">
        <v>1</v>
      </c>
      <c r="J461">
        <v>0</v>
      </c>
      <c r="K461">
        <v>0</v>
      </c>
      <c r="L461">
        <v>1</v>
      </c>
      <c r="M461">
        <v>0</v>
      </c>
      <c r="N461">
        <v>0</v>
      </c>
      <c r="O461">
        <v>0</v>
      </c>
      <c r="P461">
        <v>1</v>
      </c>
      <c r="Q461">
        <v>0</v>
      </c>
      <c r="R461">
        <v>0</v>
      </c>
      <c r="S461">
        <v>1</v>
      </c>
      <c r="T461">
        <v>0</v>
      </c>
      <c r="U461">
        <v>0</v>
      </c>
      <c r="V461">
        <v>0</v>
      </c>
      <c r="W461">
        <v>1</v>
      </c>
      <c r="X461">
        <v>0</v>
      </c>
      <c r="Y461">
        <v>0</v>
      </c>
      <c r="Z461">
        <v>1</v>
      </c>
      <c r="AA461">
        <v>0</v>
      </c>
      <c r="AB461">
        <v>0</v>
      </c>
    </row>
    <row r="462" spans="1:28" x14ac:dyDescent="0.35">
      <c r="A462" t="s">
        <v>870</v>
      </c>
      <c r="B462" s="1">
        <v>44197</v>
      </c>
      <c r="C462" s="1">
        <v>44208</v>
      </c>
      <c r="D462">
        <v>0</v>
      </c>
      <c r="E462" t="s">
        <v>1898</v>
      </c>
      <c r="G462" t="s">
        <v>1898</v>
      </c>
      <c r="I462" t="s">
        <v>1898</v>
      </c>
      <c r="J462" t="s">
        <v>1898</v>
      </c>
      <c r="K462" t="s">
        <v>1898</v>
      </c>
      <c r="L462" t="s">
        <v>1898</v>
      </c>
      <c r="M462" t="s">
        <v>1898</v>
      </c>
      <c r="N462" t="s">
        <v>1898</v>
      </c>
      <c r="O462" t="s">
        <v>1898</v>
      </c>
      <c r="P462" t="s">
        <v>1898</v>
      </c>
      <c r="Q462" t="s">
        <v>1898</v>
      </c>
      <c r="R462" t="s">
        <v>1898</v>
      </c>
      <c r="S462" t="s">
        <v>1898</v>
      </c>
      <c r="T462" t="s">
        <v>1898</v>
      </c>
      <c r="U462" t="s">
        <v>1898</v>
      </c>
      <c r="V462" t="s">
        <v>1898</v>
      </c>
      <c r="W462" t="s">
        <v>1898</v>
      </c>
      <c r="X462" t="s">
        <v>1898</v>
      </c>
      <c r="Y462" t="s">
        <v>1898</v>
      </c>
      <c r="Z462" t="s">
        <v>1898</v>
      </c>
      <c r="AA462" t="s">
        <v>1898</v>
      </c>
      <c r="AB462" t="s">
        <v>1898</v>
      </c>
    </row>
    <row r="463" spans="1:28" x14ac:dyDescent="0.35">
      <c r="A463" t="s">
        <v>870</v>
      </c>
      <c r="B463" s="1">
        <v>44209</v>
      </c>
      <c r="C463" s="1">
        <v>44256</v>
      </c>
      <c r="D463">
        <v>1</v>
      </c>
      <c r="E463" t="s">
        <v>639</v>
      </c>
      <c r="F463" s="1">
        <v>44209</v>
      </c>
      <c r="G463">
        <v>0</v>
      </c>
      <c r="H463" s="1">
        <v>44209</v>
      </c>
      <c r="I463">
        <v>0</v>
      </c>
      <c r="J463" t="s">
        <v>1898</v>
      </c>
      <c r="K463" t="s">
        <v>1898</v>
      </c>
      <c r="L463" t="s">
        <v>1898</v>
      </c>
      <c r="M463" t="s">
        <v>1898</v>
      </c>
      <c r="N463" t="s">
        <v>1898</v>
      </c>
      <c r="O463" t="s">
        <v>1898</v>
      </c>
      <c r="P463">
        <v>1</v>
      </c>
      <c r="Q463">
        <v>0</v>
      </c>
      <c r="R463">
        <v>1</v>
      </c>
      <c r="S463">
        <v>0</v>
      </c>
      <c r="T463">
        <v>1</v>
      </c>
      <c r="U463">
        <v>0</v>
      </c>
      <c r="V463">
        <v>0</v>
      </c>
      <c r="W463">
        <v>0</v>
      </c>
      <c r="X463" t="s">
        <v>1898</v>
      </c>
      <c r="Y463" t="s">
        <v>1898</v>
      </c>
      <c r="Z463" t="s">
        <v>1898</v>
      </c>
      <c r="AA463" t="s">
        <v>1898</v>
      </c>
      <c r="AB463" t="s">
        <v>1898</v>
      </c>
    </row>
    <row r="464" spans="1:28" x14ac:dyDescent="0.35">
      <c r="A464" t="s">
        <v>870</v>
      </c>
      <c r="B464" s="1">
        <v>44223</v>
      </c>
      <c r="C464" s="1">
        <v>44230</v>
      </c>
      <c r="D464">
        <v>1</v>
      </c>
      <c r="E464" t="s">
        <v>872</v>
      </c>
      <c r="F464" s="1">
        <v>44223</v>
      </c>
      <c r="G464">
        <v>0</v>
      </c>
      <c r="H464" s="1">
        <v>44223</v>
      </c>
      <c r="I464">
        <v>0</v>
      </c>
      <c r="J464" t="s">
        <v>1898</v>
      </c>
      <c r="K464" t="s">
        <v>1898</v>
      </c>
      <c r="L464" t="s">
        <v>1898</v>
      </c>
      <c r="M464" t="s">
        <v>1898</v>
      </c>
      <c r="N464" t="s">
        <v>1898</v>
      </c>
      <c r="O464" t="s">
        <v>1898</v>
      </c>
      <c r="P464">
        <v>1</v>
      </c>
      <c r="Q464">
        <v>0</v>
      </c>
      <c r="R464">
        <v>0</v>
      </c>
      <c r="S464">
        <v>1</v>
      </c>
      <c r="T464">
        <v>0</v>
      </c>
      <c r="U464">
        <v>0</v>
      </c>
      <c r="V464">
        <v>0</v>
      </c>
      <c r="W464">
        <v>1</v>
      </c>
      <c r="X464">
        <v>0</v>
      </c>
      <c r="Y464">
        <v>0</v>
      </c>
      <c r="Z464">
        <v>1</v>
      </c>
      <c r="AA464">
        <v>0</v>
      </c>
      <c r="AB464">
        <v>0</v>
      </c>
    </row>
    <row r="465" spans="1:28" x14ac:dyDescent="0.35">
      <c r="A465" t="s">
        <v>870</v>
      </c>
      <c r="B465" s="1">
        <v>44231</v>
      </c>
      <c r="C465" s="1">
        <v>44256</v>
      </c>
      <c r="D465">
        <v>1</v>
      </c>
      <c r="E465" t="s">
        <v>872</v>
      </c>
      <c r="F465" s="1">
        <v>44223</v>
      </c>
      <c r="G465">
        <v>1</v>
      </c>
      <c r="H465" s="1">
        <v>44231</v>
      </c>
      <c r="I465">
        <v>0</v>
      </c>
      <c r="J465" t="s">
        <v>1898</v>
      </c>
      <c r="K465" t="s">
        <v>1898</v>
      </c>
      <c r="L465" t="s">
        <v>1898</v>
      </c>
      <c r="M465" t="s">
        <v>1898</v>
      </c>
      <c r="N465" t="s">
        <v>1898</v>
      </c>
      <c r="O465" t="s">
        <v>1898</v>
      </c>
      <c r="P465">
        <v>1</v>
      </c>
      <c r="Q465">
        <v>0</v>
      </c>
      <c r="R465">
        <v>0</v>
      </c>
      <c r="S465">
        <v>1</v>
      </c>
      <c r="T465">
        <v>0</v>
      </c>
      <c r="U465">
        <v>0</v>
      </c>
      <c r="V465">
        <v>0</v>
      </c>
      <c r="W465">
        <v>1</v>
      </c>
      <c r="X465">
        <v>0</v>
      </c>
      <c r="Y465">
        <v>0</v>
      </c>
      <c r="Z465">
        <v>1</v>
      </c>
      <c r="AA465">
        <v>0</v>
      </c>
      <c r="AB465">
        <v>0</v>
      </c>
    </row>
    <row r="466" spans="1:28" x14ac:dyDescent="0.35">
      <c r="A466" t="s">
        <v>870</v>
      </c>
      <c r="B466" s="1">
        <v>44245</v>
      </c>
      <c r="C466" s="1">
        <v>44701</v>
      </c>
      <c r="D466">
        <v>1</v>
      </c>
      <c r="E466" t="s">
        <v>879</v>
      </c>
      <c r="F466" s="1">
        <v>44245</v>
      </c>
      <c r="G466">
        <v>0</v>
      </c>
      <c r="H466" s="1">
        <v>44250</v>
      </c>
      <c r="I466">
        <v>0</v>
      </c>
      <c r="J466" t="s">
        <v>1898</v>
      </c>
      <c r="K466" t="s">
        <v>1898</v>
      </c>
      <c r="L466" t="s">
        <v>1898</v>
      </c>
      <c r="M466" t="s">
        <v>1898</v>
      </c>
      <c r="N466" t="s">
        <v>1898</v>
      </c>
      <c r="O466" t="s">
        <v>1898</v>
      </c>
      <c r="P466">
        <v>1</v>
      </c>
      <c r="Q466">
        <v>1</v>
      </c>
      <c r="R466">
        <v>1</v>
      </c>
      <c r="S466">
        <v>0</v>
      </c>
      <c r="T466">
        <v>0</v>
      </c>
      <c r="U466">
        <v>0</v>
      </c>
      <c r="V466">
        <v>0</v>
      </c>
      <c r="W466">
        <v>0</v>
      </c>
      <c r="X466" t="s">
        <v>1898</v>
      </c>
      <c r="Y466" t="s">
        <v>1898</v>
      </c>
      <c r="Z466" t="s">
        <v>1898</v>
      </c>
      <c r="AA466" t="s">
        <v>1898</v>
      </c>
      <c r="AB466" t="s">
        <v>1898</v>
      </c>
    </row>
    <row r="467" spans="1:28" x14ac:dyDescent="0.35">
      <c r="A467" t="s">
        <v>870</v>
      </c>
      <c r="B467" s="1">
        <v>44245</v>
      </c>
      <c r="C467" s="1">
        <v>44701</v>
      </c>
      <c r="D467">
        <v>1</v>
      </c>
      <c r="E467" t="s">
        <v>875</v>
      </c>
      <c r="F467" s="1">
        <v>44245</v>
      </c>
      <c r="G467">
        <v>0</v>
      </c>
      <c r="H467" s="1">
        <v>44245</v>
      </c>
      <c r="I467">
        <v>0</v>
      </c>
      <c r="J467" t="s">
        <v>1898</v>
      </c>
      <c r="K467" t="s">
        <v>1898</v>
      </c>
      <c r="L467" t="s">
        <v>1898</v>
      </c>
      <c r="M467" t="s">
        <v>1898</v>
      </c>
      <c r="N467" t="s">
        <v>1898</v>
      </c>
      <c r="O467" t="s">
        <v>1898</v>
      </c>
      <c r="P467">
        <v>1</v>
      </c>
      <c r="Q467">
        <v>0</v>
      </c>
      <c r="R467">
        <v>0</v>
      </c>
      <c r="S467">
        <v>1</v>
      </c>
      <c r="T467">
        <v>0</v>
      </c>
      <c r="U467">
        <v>0</v>
      </c>
      <c r="V467">
        <v>0</v>
      </c>
      <c r="W467">
        <v>1</v>
      </c>
      <c r="X467">
        <v>0</v>
      </c>
      <c r="Y467">
        <v>0</v>
      </c>
      <c r="Z467">
        <v>1</v>
      </c>
      <c r="AA467">
        <v>0</v>
      </c>
      <c r="AB467">
        <v>0</v>
      </c>
    </row>
    <row r="468" spans="1:28" x14ac:dyDescent="0.35">
      <c r="A468" t="s">
        <v>870</v>
      </c>
      <c r="B468" s="1">
        <v>44245</v>
      </c>
      <c r="C468" s="1">
        <v>44701</v>
      </c>
      <c r="D468">
        <v>1</v>
      </c>
      <c r="E468" t="s">
        <v>877</v>
      </c>
      <c r="F468" s="1">
        <v>44245</v>
      </c>
      <c r="G468">
        <v>0</v>
      </c>
      <c r="H468" s="1">
        <v>44245</v>
      </c>
      <c r="I468">
        <v>0</v>
      </c>
      <c r="J468" t="s">
        <v>1898</v>
      </c>
      <c r="K468" t="s">
        <v>1898</v>
      </c>
      <c r="L468" t="s">
        <v>1898</v>
      </c>
      <c r="M468" t="s">
        <v>1898</v>
      </c>
      <c r="N468" t="s">
        <v>1898</v>
      </c>
      <c r="O468" t="s">
        <v>1898</v>
      </c>
      <c r="P468">
        <v>1</v>
      </c>
      <c r="Q468">
        <v>0</v>
      </c>
      <c r="R468">
        <v>1</v>
      </c>
      <c r="S468">
        <v>0</v>
      </c>
      <c r="T468">
        <v>1</v>
      </c>
      <c r="U468">
        <v>0</v>
      </c>
      <c r="V468">
        <v>0</v>
      </c>
      <c r="W468">
        <v>1</v>
      </c>
      <c r="X468">
        <v>0</v>
      </c>
      <c r="Y468">
        <v>1</v>
      </c>
      <c r="Z468">
        <v>0</v>
      </c>
      <c r="AA468">
        <v>1</v>
      </c>
      <c r="AB468">
        <v>0</v>
      </c>
    </row>
    <row r="469" spans="1:28" x14ac:dyDescent="0.35">
      <c r="A469" t="s">
        <v>870</v>
      </c>
      <c r="B469" s="1">
        <v>44257</v>
      </c>
      <c r="C469" s="1">
        <v>44263</v>
      </c>
      <c r="D469">
        <v>1</v>
      </c>
      <c r="E469" t="s">
        <v>872</v>
      </c>
      <c r="F469" s="1">
        <v>44223</v>
      </c>
      <c r="G469">
        <v>2</v>
      </c>
      <c r="H469" s="1">
        <v>44257</v>
      </c>
      <c r="I469">
        <v>0</v>
      </c>
      <c r="J469" t="s">
        <v>1898</v>
      </c>
      <c r="K469" t="s">
        <v>1898</v>
      </c>
      <c r="L469" t="s">
        <v>1898</v>
      </c>
      <c r="M469" t="s">
        <v>1898</v>
      </c>
      <c r="N469" t="s">
        <v>1898</v>
      </c>
      <c r="O469" t="s">
        <v>1898</v>
      </c>
      <c r="P469">
        <v>1</v>
      </c>
      <c r="Q469">
        <v>0</v>
      </c>
      <c r="R469">
        <v>0</v>
      </c>
      <c r="S469">
        <v>1</v>
      </c>
      <c r="T469">
        <v>0</v>
      </c>
      <c r="U469">
        <v>0</v>
      </c>
      <c r="V469">
        <v>0</v>
      </c>
      <c r="W469">
        <v>1</v>
      </c>
      <c r="X469">
        <v>0</v>
      </c>
      <c r="Y469">
        <v>0</v>
      </c>
      <c r="Z469">
        <v>1</v>
      </c>
      <c r="AA469">
        <v>0</v>
      </c>
      <c r="AB469">
        <v>0</v>
      </c>
    </row>
    <row r="470" spans="1:28" x14ac:dyDescent="0.35">
      <c r="A470" t="s">
        <v>870</v>
      </c>
      <c r="B470" s="1">
        <v>44257</v>
      </c>
      <c r="C470" s="1">
        <v>44263</v>
      </c>
      <c r="D470">
        <v>1</v>
      </c>
      <c r="E470" t="s">
        <v>639</v>
      </c>
      <c r="F470" s="1">
        <v>44209</v>
      </c>
      <c r="G470">
        <v>1</v>
      </c>
      <c r="H470" s="1">
        <v>44257</v>
      </c>
      <c r="I470">
        <v>0</v>
      </c>
      <c r="J470" t="s">
        <v>1898</v>
      </c>
      <c r="K470" t="s">
        <v>1898</v>
      </c>
      <c r="L470" t="s">
        <v>1898</v>
      </c>
      <c r="M470" t="s">
        <v>1898</v>
      </c>
      <c r="N470" t="s">
        <v>1898</v>
      </c>
      <c r="O470" t="s">
        <v>1898</v>
      </c>
      <c r="P470">
        <v>1</v>
      </c>
      <c r="Q470">
        <v>0</v>
      </c>
      <c r="R470">
        <v>1</v>
      </c>
      <c r="S470">
        <v>0</v>
      </c>
      <c r="T470">
        <v>1</v>
      </c>
      <c r="U470">
        <v>0</v>
      </c>
      <c r="V470">
        <v>0</v>
      </c>
      <c r="W470">
        <v>0</v>
      </c>
      <c r="X470" t="s">
        <v>1898</v>
      </c>
      <c r="Y470" t="s">
        <v>1898</v>
      </c>
      <c r="Z470" t="s">
        <v>1898</v>
      </c>
      <c r="AA470" t="s">
        <v>1898</v>
      </c>
      <c r="AB470" t="s">
        <v>1898</v>
      </c>
    </row>
    <row r="471" spans="1:28" x14ac:dyDescent="0.35">
      <c r="A471" t="s">
        <v>870</v>
      </c>
      <c r="B471" s="1">
        <v>44259</v>
      </c>
      <c r="C471" s="1">
        <v>44701</v>
      </c>
      <c r="D471">
        <v>1</v>
      </c>
      <c r="E471" t="s">
        <v>882</v>
      </c>
      <c r="F471" s="1">
        <v>44259</v>
      </c>
      <c r="G471">
        <v>0</v>
      </c>
      <c r="H471" s="1">
        <v>44259</v>
      </c>
      <c r="I471">
        <v>1</v>
      </c>
      <c r="J471">
        <v>1</v>
      </c>
      <c r="K471">
        <v>1</v>
      </c>
      <c r="L471">
        <v>1</v>
      </c>
      <c r="M471">
        <v>0</v>
      </c>
      <c r="N471">
        <v>0</v>
      </c>
      <c r="O471">
        <v>0</v>
      </c>
      <c r="P471">
        <v>0</v>
      </c>
      <c r="Q471" t="s">
        <v>1898</v>
      </c>
      <c r="R471" t="s">
        <v>1898</v>
      </c>
      <c r="S471" t="s">
        <v>1898</v>
      </c>
      <c r="T471" t="s">
        <v>1898</v>
      </c>
      <c r="U471" t="s">
        <v>1898</v>
      </c>
      <c r="V471" t="s">
        <v>1898</v>
      </c>
      <c r="W471">
        <v>0</v>
      </c>
      <c r="X471" t="s">
        <v>1898</v>
      </c>
      <c r="Y471" t="s">
        <v>1898</v>
      </c>
      <c r="Z471" t="s">
        <v>1898</v>
      </c>
      <c r="AA471" t="s">
        <v>1898</v>
      </c>
      <c r="AB471" t="s">
        <v>1898</v>
      </c>
    </row>
    <row r="472" spans="1:28" x14ac:dyDescent="0.35">
      <c r="A472" t="s">
        <v>870</v>
      </c>
      <c r="B472" s="1">
        <v>44263</v>
      </c>
      <c r="C472" s="1">
        <v>44701</v>
      </c>
      <c r="D472">
        <v>1</v>
      </c>
      <c r="E472" t="s">
        <v>886</v>
      </c>
      <c r="F472" s="1">
        <v>44263</v>
      </c>
      <c r="G472">
        <v>0</v>
      </c>
      <c r="H472" s="1">
        <v>44263</v>
      </c>
      <c r="I472">
        <v>1</v>
      </c>
      <c r="J472">
        <v>0</v>
      </c>
      <c r="K472">
        <v>0</v>
      </c>
      <c r="L472">
        <v>1</v>
      </c>
      <c r="M472">
        <v>0</v>
      </c>
      <c r="N472">
        <v>0</v>
      </c>
      <c r="O472">
        <v>0</v>
      </c>
      <c r="P472">
        <v>0</v>
      </c>
      <c r="Q472" t="s">
        <v>1898</v>
      </c>
      <c r="R472" t="s">
        <v>1898</v>
      </c>
      <c r="S472" t="s">
        <v>1898</v>
      </c>
      <c r="T472" t="s">
        <v>1898</v>
      </c>
      <c r="U472" t="s">
        <v>1898</v>
      </c>
      <c r="V472" t="s">
        <v>1898</v>
      </c>
      <c r="W472">
        <v>0</v>
      </c>
      <c r="X472" t="s">
        <v>1898</v>
      </c>
      <c r="Y472" t="s">
        <v>1898</v>
      </c>
      <c r="Z472" t="s">
        <v>1898</v>
      </c>
      <c r="AA472" t="s">
        <v>1898</v>
      </c>
      <c r="AB472" t="s">
        <v>1898</v>
      </c>
    </row>
    <row r="473" spans="1:28" x14ac:dyDescent="0.35">
      <c r="A473" t="s">
        <v>870</v>
      </c>
      <c r="B473" s="1">
        <v>44264</v>
      </c>
      <c r="C473" s="1">
        <v>44279</v>
      </c>
      <c r="D473">
        <v>1</v>
      </c>
      <c r="E473" t="s">
        <v>639</v>
      </c>
      <c r="F473" s="1">
        <v>44209</v>
      </c>
      <c r="G473">
        <v>2</v>
      </c>
      <c r="H473" s="1">
        <v>44264</v>
      </c>
      <c r="I473">
        <v>0</v>
      </c>
      <c r="J473" t="s">
        <v>1898</v>
      </c>
      <c r="K473" t="s">
        <v>1898</v>
      </c>
      <c r="L473" t="s">
        <v>1898</v>
      </c>
      <c r="M473" t="s">
        <v>1898</v>
      </c>
      <c r="N473" t="s">
        <v>1898</v>
      </c>
      <c r="O473" t="s">
        <v>1898</v>
      </c>
      <c r="P473">
        <v>1</v>
      </c>
      <c r="Q473">
        <v>0</v>
      </c>
      <c r="R473">
        <v>1</v>
      </c>
      <c r="S473">
        <v>0</v>
      </c>
      <c r="T473">
        <v>1</v>
      </c>
      <c r="U473">
        <v>0</v>
      </c>
      <c r="V473">
        <v>0</v>
      </c>
      <c r="W473">
        <v>0</v>
      </c>
      <c r="X473" t="s">
        <v>1898</v>
      </c>
      <c r="Y473" t="s">
        <v>1898</v>
      </c>
      <c r="Z473" t="s">
        <v>1898</v>
      </c>
      <c r="AA473" t="s">
        <v>1898</v>
      </c>
      <c r="AB473" t="s">
        <v>1898</v>
      </c>
    </row>
    <row r="474" spans="1:28" x14ac:dyDescent="0.35">
      <c r="A474" t="s">
        <v>870</v>
      </c>
      <c r="B474" s="1">
        <v>44264</v>
      </c>
      <c r="C474" s="1">
        <v>44701</v>
      </c>
      <c r="D474">
        <v>1</v>
      </c>
      <c r="E474" t="s">
        <v>872</v>
      </c>
      <c r="F474" s="1">
        <v>44223</v>
      </c>
      <c r="G474">
        <v>4</v>
      </c>
      <c r="H474" s="1">
        <v>44264</v>
      </c>
      <c r="I474">
        <v>0</v>
      </c>
      <c r="J474" t="s">
        <v>1898</v>
      </c>
      <c r="K474" t="s">
        <v>1898</v>
      </c>
      <c r="L474" t="s">
        <v>1898</v>
      </c>
      <c r="M474" t="s">
        <v>1898</v>
      </c>
      <c r="N474" t="s">
        <v>1898</v>
      </c>
      <c r="O474" t="s">
        <v>1898</v>
      </c>
      <c r="P474">
        <v>1</v>
      </c>
      <c r="Q474">
        <v>0</v>
      </c>
      <c r="R474">
        <v>0</v>
      </c>
      <c r="S474">
        <v>1</v>
      </c>
      <c r="T474">
        <v>0</v>
      </c>
      <c r="U474">
        <v>0</v>
      </c>
      <c r="V474">
        <v>0</v>
      </c>
      <c r="W474">
        <v>1</v>
      </c>
      <c r="X474">
        <v>0</v>
      </c>
      <c r="Y474">
        <v>0</v>
      </c>
      <c r="Z474">
        <v>1</v>
      </c>
      <c r="AA474">
        <v>0</v>
      </c>
      <c r="AB474">
        <v>0</v>
      </c>
    </row>
    <row r="475" spans="1:28" x14ac:dyDescent="0.35">
      <c r="A475" t="s">
        <v>870</v>
      </c>
      <c r="B475" s="1">
        <v>44272</v>
      </c>
      <c r="C475" s="1">
        <v>44279</v>
      </c>
      <c r="D475">
        <v>1</v>
      </c>
      <c r="E475" t="s">
        <v>891</v>
      </c>
      <c r="F475" s="1">
        <v>44272</v>
      </c>
      <c r="G475">
        <v>0</v>
      </c>
      <c r="H475" s="1">
        <v>44272</v>
      </c>
      <c r="I475">
        <v>0</v>
      </c>
      <c r="J475" t="s">
        <v>1898</v>
      </c>
      <c r="K475" t="s">
        <v>1898</v>
      </c>
      <c r="L475" t="s">
        <v>1898</v>
      </c>
      <c r="M475" t="s">
        <v>1898</v>
      </c>
      <c r="N475" t="s">
        <v>1898</v>
      </c>
      <c r="O475" t="s">
        <v>1898</v>
      </c>
      <c r="P475">
        <v>1</v>
      </c>
      <c r="Q475">
        <v>0</v>
      </c>
      <c r="R475">
        <v>0</v>
      </c>
      <c r="S475">
        <v>1</v>
      </c>
      <c r="T475">
        <v>0</v>
      </c>
      <c r="U475">
        <v>0</v>
      </c>
      <c r="V475">
        <v>0</v>
      </c>
      <c r="W475">
        <v>0</v>
      </c>
      <c r="X475" t="s">
        <v>1898</v>
      </c>
      <c r="Y475" t="s">
        <v>1898</v>
      </c>
      <c r="Z475" t="s">
        <v>1898</v>
      </c>
      <c r="AA475" t="s">
        <v>1898</v>
      </c>
      <c r="AB475" t="s">
        <v>1898</v>
      </c>
    </row>
    <row r="476" spans="1:28" x14ac:dyDescent="0.35">
      <c r="A476" t="s">
        <v>870</v>
      </c>
      <c r="B476" s="1">
        <v>44273</v>
      </c>
      <c r="C476" s="1">
        <v>44277</v>
      </c>
      <c r="D476">
        <v>1</v>
      </c>
      <c r="E476" t="s">
        <v>893</v>
      </c>
      <c r="F476" s="1">
        <v>44273</v>
      </c>
      <c r="G476">
        <v>0</v>
      </c>
      <c r="H476" s="1">
        <v>44273</v>
      </c>
      <c r="I476">
        <v>0</v>
      </c>
      <c r="J476" t="s">
        <v>1898</v>
      </c>
      <c r="K476" t="s">
        <v>1898</v>
      </c>
      <c r="L476" t="s">
        <v>1898</v>
      </c>
      <c r="M476" t="s">
        <v>1898</v>
      </c>
      <c r="N476" t="s">
        <v>1898</v>
      </c>
      <c r="O476" t="s">
        <v>1898</v>
      </c>
      <c r="P476">
        <v>1</v>
      </c>
      <c r="Q476">
        <v>0</v>
      </c>
      <c r="R476">
        <v>0</v>
      </c>
      <c r="S476">
        <v>1</v>
      </c>
      <c r="T476">
        <v>0</v>
      </c>
      <c r="U476">
        <v>0</v>
      </c>
      <c r="V476">
        <v>0</v>
      </c>
      <c r="W476">
        <v>1</v>
      </c>
      <c r="X476">
        <v>0</v>
      </c>
      <c r="Y476">
        <v>0</v>
      </c>
      <c r="Z476">
        <v>1</v>
      </c>
      <c r="AA476">
        <v>0</v>
      </c>
      <c r="AB476">
        <v>0</v>
      </c>
    </row>
    <row r="477" spans="1:28" x14ac:dyDescent="0.35">
      <c r="A477" t="s">
        <v>870</v>
      </c>
      <c r="B477" s="1">
        <v>44278</v>
      </c>
      <c r="C477" s="1">
        <v>44701</v>
      </c>
      <c r="D477">
        <v>1</v>
      </c>
      <c r="E477" t="s">
        <v>893</v>
      </c>
      <c r="F477" s="1">
        <v>44273</v>
      </c>
      <c r="G477">
        <v>1</v>
      </c>
      <c r="H477" s="1">
        <v>44278</v>
      </c>
      <c r="I477">
        <v>0</v>
      </c>
      <c r="J477" t="s">
        <v>1898</v>
      </c>
      <c r="K477" t="s">
        <v>1898</v>
      </c>
      <c r="L477" t="s">
        <v>1898</v>
      </c>
      <c r="M477" t="s">
        <v>1898</v>
      </c>
      <c r="N477" t="s">
        <v>1898</v>
      </c>
      <c r="O477" t="s">
        <v>1898</v>
      </c>
      <c r="P477">
        <v>1</v>
      </c>
      <c r="Q477">
        <v>0</v>
      </c>
      <c r="R477">
        <v>0</v>
      </c>
      <c r="S477">
        <v>1</v>
      </c>
      <c r="T477">
        <v>0</v>
      </c>
      <c r="U477">
        <v>0</v>
      </c>
      <c r="V477">
        <v>0</v>
      </c>
      <c r="W477">
        <v>1</v>
      </c>
      <c r="X477">
        <v>0</v>
      </c>
      <c r="Y477">
        <v>0</v>
      </c>
      <c r="Z477">
        <v>1</v>
      </c>
      <c r="AA477">
        <v>0</v>
      </c>
      <c r="AB477">
        <v>0</v>
      </c>
    </row>
    <row r="478" spans="1:28" x14ac:dyDescent="0.35">
      <c r="A478" t="s">
        <v>870</v>
      </c>
      <c r="B478" s="1">
        <v>44280</v>
      </c>
      <c r="C478" s="1">
        <v>44701</v>
      </c>
      <c r="D478">
        <v>1</v>
      </c>
      <c r="E478" t="s">
        <v>639</v>
      </c>
      <c r="F478" s="1">
        <v>44209</v>
      </c>
      <c r="G478">
        <v>4</v>
      </c>
      <c r="H478" s="1">
        <v>44280</v>
      </c>
      <c r="I478">
        <v>0</v>
      </c>
      <c r="J478" t="s">
        <v>1898</v>
      </c>
      <c r="K478" t="s">
        <v>1898</v>
      </c>
      <c r="L478" t="s">
        <v>1898</v>
      </c>
      <c r="M478" t="s">
        <v>1898</v>
      </c>
      <c r="N478" t="s">
        <v>1898</v>
      </c>
      <c r="O478" t="s">
        <v>1898</v>
      </c>
      <c r="P478">
        <v>1</v>
      </c>
      <c r="Q478">
        <v>0</v>
      </c>
      <c r="R478">
        <v>1</v>
      </c>
      <c r="S478">
        <v>0</v>
      </c>
      <c r="T478">
        <v>1</v>
      </c>
      <c r="U478">
        <v>0</v>
      </c>
      <c r="V478">
        <v>0</v>
      </c>
      <c r="W478">
        <v>0</v>
      </c>
      <c r="X478" t="s">
        <v>1898</v>
      </c>
      <c r="Y478" t="s">
        <v>1898</v>
      </c>
      <c r="Z478" t="s">
        <v>1898</v>
      </c>
      <c r="AA478" t="s">
        <v>1898</v>
      </c>
      <c r="AB478" t="s">
        <v>1898</v>
      </c>
    </row>
    <row r="479" spans="1:28" x14ac:dyDescent="0.35">
      <c r="A479" t="s">
        <v>870</v>
      </c>
      <c r="B479" s="1">
        <v>44280</v>
      </c>
      <c r="C479" s="1">
        <v>44701</v>
      </c>
      <c r="D479">
        <v>1</v>
      </c>
      <c r="E479" t="s">
        <v>891</v>
      </c>
      <c r="F479" s="1">
        <v>44272</v>
      </c>
      <c r="G479">
        <v>1</v>
      </c>
      <c r="H479" s="1">
        <v>44280</v>
      </c>
      <c r="I479">
        <v>0</v>
      </c>
      <c r="J479" t="s">
        <v>1898</v>
      </c>
      <c r="K479" t="s">
        <v>1898</v>
      </c>
      <c r="L479" t="s">
        <v>1898</v>
      </c>
      <c r="M479" t="s">
        <v>1898</v>
      </c>
      <c r="N479" t="s">
        <v>1898</v>
      </c>
      <c r="O479" t="s">
        <v>1898</v>
      </c>
      <c r="P479">
        <v>1</v>
      </c>
      <c r="Q479">
        <v>0</v>
      </c>
      <c r="R479">
        <v>0</v>
      </c>
      <c r="S479">
        <v>1</v>
      </c>
      <c r="T479">
        <v>0</v>
      </c>
      <c r="U479">
        <v>0</v>
      </c>
      <c r="V479">
        <v>0</v>
      </c>
      <c r="W479">
        <v>0</v>
      </c>
      <c r="X479" t="s">
        <v>1898</v>
      </c>
      <c r="Y479" t="s">
        <v>1898</v>
      </c>
      <c r="Z479" t="s">
        <v>1898</v>
      </c>
      <c r="AA479" t="s">
        <v>1898</v>
      </c>
      <c r="AB479" t="s">
        <v>1898</v>
      </c>
    </row>
    <row r="480" spans="1:28" x14ac:dyDescent="0.35">
      <c r="A480" t="s">
        <v>870</v>
      </c>
      <c r="B480" s="1">
        <v>44322</v>
      </c>
      <c r="C480" s="1">
        <v>44328</v>
      </c>
      <c r="D480">
        <v>1</v>
      </c>
      <c r="E480" t="s">
        <v>899</v>
      </c>
      <c r="F480" s="1">
        <v>44322</v>
      </c>
      <c r="G480">
        <v>0</v>
      </c>
      <c r="H480" s="1">
        <v>44322</v>
      </c>
      <c r="I480">
        <v>0</v>
      </c>
      <c r="J480" t="s">
        <v>1898</v>
      </c>
      <c r="K480" t="s">
        <v>1898</v>
      </c>
      <c r="L480" t="s">
        <v>1898</v>
      </c>
      <c r="M480" t="s">
        <v>1898</v>
      </c>
      <c r="N480" t="s">
        <v>1898</v>
      </c>
      <c r="O480" t="s">
        <v>1898</v>
      </c>
      <c r="P480">
        <v>1</v>
      </c>
      <c r="Q480">
        <v>0</v>
      </c>
      <c r="R480">
        <v>0</v>
      </c>
      <c r="S480">
        <v>1</v>
      </c>
      <c r="T480">
        <v>0</v>
      </c>
      <c r="U480">
        <v>0</v>
      </c>
      <c r="V480">
        <v>0</v>
      </c>
      <c r="W480">
        <v>1</v>
      </c>
      <c r="X480">
        <v>0</v>
      </c>
      <c r="Y480">
        <v>0</v>
      </c>
      <c r="Z480">
        <v>1</v>
      </c>
      <c r="AA480">
        <v>0</v>
      </c>
      <c r="AB480">
        <v>0</v>
      </c>
    </row>
    <row r="481" spans="1:28" x14ac:dyDescent="0.35">
      <c r="A481" t="s">
        <v>870</v>
      </c>
      <c r="B481" s="1">
        <v>44329</v>
      </c>
      <c r="C481" s="1">
        <v>44701</v>
      </c>
      <c r="D481">
        <v>1</v>
      </c>
      <c r="E481" t="s">
        <v>899</v>
      </c>
      <c r="F481" s="1">
        <v>44322</v>
      </c>
      <c r="G481">
        <v>1</v>
      </c>
      <c r="H481" s="1">
        <v>44334</v>
      </c>
      <c r="I481">
        <v>0</v>
      </c>
      <c r="J481" t="s">
        <v>1898</v>
      </c>
      <c r="K481" t="s">
        <v>1898</v>
      </c>
      <c r="L481" t="s">
        <v>1898</v>
      </c>
      <c r="M481" t="s">
        <v>1898</v>
      </c>
      <c r="N481" t="s">
        <v>1898</v>
      </c>
      <c r="O481" t="s">
        <v>1898</v>
      </c>
      <c r="P481">
        <v>1</v>
      </c>
      <c r="Q481">
        <v>0</v>
      </c>
      <c r="R481">
        <v>0</v>
      </c>
      <c r="S481">
        <v>1</v>
      </c>
      <c r="T481">
        <v>0</v>
      </c>
      <c r="U481">
        <v>0</v>
      </c>
      <c r="V481">
        <v>0</v>
      </c>
      <c r="W481">
        <v>1</v>
      </c>
      <c r="X481">
        <v>0</v>
      </c>
      <c r="Y481">
        <v>0</v>
      </c>
      <c r="Z481">
        <v>1</v>
      </c>
      <c r="AA481">
        <v>0</v>
      </c>
      <c r="AB481">
        <v>0</v>
      </c>
    </row>
    <row r="482" spans="1:28" x14ac:dyDescent="0.35">
      <c r="A482" t="s">
        <v>870</v>
      </c>
      <c r="B482" s="1">
        <v>44335</v>
      </c>
      <c r="C482" s="1">
        <v>44340</v>
      </c>
      <c r="D482">
        <v>1</v>
      </c>
      <c r="E482" t="s">
        <v>902</v>
      </c>
      <c r="F482" s="1">
        <v>44341</v>
      </c>
      <c r="G482">
        <v>0</v>
      </c>
      <c r="H482" s="1">
        <v>44335</v>
      </c>
      <c r="I482">
        <v>0</v>
      </c>
      <c r="J482" t="s">
        <v>1898</v>
      </c>
      <c r="K482" t="s">
        <v>1898</v>
      </c>
      <c r="L482" t="s">
        <v>1898</v>
      </c>
      <c r="M482" t="s">
        <v>1898</v>
      </c>
      <c r="N482" t="s">
        <v>1898</v>
      </c>
      <c r="O482" t="s">
        <v>1898</v>
      </c>
      <c r="P482">
        <v>1</v>
      </c>
      <c r="Q482">
        <v>0</v>
      </c>
      <c r="R482">
        <v>0</v>
      </c>
      <c r="S482">
        <v>1</v>
      </c>
      <c r="T482">
        <v>0</v>
      </c>
      <c r="U482">
        <v>0</v>
      </c>
      <c r="V482">
        <v>0</v>
      </c>
      <c r="W482">
        <v>1</v>
      </c>
      <c r="X482">
        <v>0</v>
      </c>
      <c r="Y482">
        <v>0</v>
      </c>
      <c r="Z482">
        <v>1</v>
      </c>
      <c r="AA482">
        <v>0</v>
      </c>
      <c r="AB482">
        <v>0</v>
      </c>
    </row>
    <row r="483" spans="1:28" x14ac:dyDescent="0.35">
      <c r="A483" t="s">
        <v>870</v>
      </c>
      <c r="B483" s="1">
        <v>44341</v>
      </c>
      <c r="C483" s="1">
        <v>44701</v>
      </c>
      <c r="D483">
        <v>1</v>
      </c>
      <c r="E483" t="s">
        <v>902</v>
      </c>
      <c r="F483" s="1">
        <v>44341</v>
      </c>
      <c r="G483">
        <v>1</v>
      </c>
      <c r="H483" s="1">
        <v>44341</v>
      </c>
      <c r="I483">
        <v>0</v>
      </c>
      <c r="J483" t="s">
        <v>1898</v>
      </c>
      <c r="K483" t="s">
        <v>1898</v>
      </c>
      <c r="L483" t="s">
        <v>1898</v>
      </c>
      <c r="M483" t="s">
        <v>1898</v>
      </c>
      <c r="N483" t="s">
        <v>1898</v>
      </c>
      <c r="O483" t="s">
        <v>1898</v>
      </c>
      <c r="P483">
        <v>1</v>
      </c>
      <c r="Q483">
        <v>0</v>
      </c>
      <c r="R483">
        <v>0</v>
      </c>
      <c r="S483">
        <v>1</v>
      </c>
      <c r="T483">
        <v>0</v>
      </c>
      <c r="U483">
        <v>0</v>
      </c>
      <c r="V483">
        <v>0</v>
      </c>
      <c r="W483">
        <v>1</v>
      </c>
      <c r="X483">
        <v>0</v>
      </c>
      <c r="Y483">
        <v>0</v>
      </c>
      <c r="Z483">
        <v>1</v>
      </c>
      <c r="AA483">
        <v>0</v>
      </c>
      <c r="AB483">
        <v>0</v>
      </c>
    </row>
    <row r="484" spans="1:28" x14ac:dyDescent="0.35">
      <c r="A484" t="s">
        <v>870</v>
      </c>
      <c r="B484" s="1">
        <v>44343</v>
      </c>
      <c r="C484" s="1">
        <v>44701</v>
      </c>
      <c r="D484">
        <v>1</v>
      </c>
      <c r="E484" t="s">
        <v>905</v>
      </c>
      <c r="F484" s="1">
        <v>44343</v>
      </c>
      <c r="G484">
        <v>0</v>
      </c>
      <c r="H484" s="1">
        <v>44343</v>
      </c>
      <c r="I484">
        <v>0</v>
      </c>
      <c r="J484" t="s">
        <v>1898</v>
      </c>
      <c r="K484" t="s">
        <v>1898</v>
      </c>
      <c r="L484" t="s">
        <v>1898</v>
      </c>
      <c r="M484" t="s">
        <v>1898</v>
      </c>
      <c r="N484" t="s">
        <v>1898</v>
      </c>
      <c r="O484" t="s">
        <v>1898</v>
      </c>
      <c r="P484">
        <v>1</v>
      </c>
      <c r="Q484">
        <v>1</v>
      </c>
      <c r="R484">
        <v>0</v>
      </c>
      <c r="S484">
        <v>1</v>
      </c>
      <c r="T484">
        <v>0</v>
      </c>
      <c r="U484">
        <v>0</v>
      </c>
      <c r="V484">
        <v>0</v>
      </c>
      <c r="W484">
        <v>1</v>
      </c>
      <c r="X484">
        <v>1</v>
      </c>
      <c r="Y484">
        <v>0</v>
      </c>
      <c r="Z484">
        <v>1</v>
      </c>
      <c r="AA484">
        <v>0</v>
      </c>
      <c r="AB484">
        <v>0</v>
      </c>
    </row>
    <row r="485" spans="1:28" x14ac:dyDescent="0.35">
      <c r="A485" t="s">
        <v>870</v>
      </c>
      <c r="B485" s="1">
        <v>44378</v>
      </c>
      <c r="C485" s="1">
        <v>44628</v>
      </c>
      <c r="D485">
        <v>1</v>
      </c>
      <c r="E485" t="s">
        <v>909</v>
      </c>
      <c r="F485" s="1">
        <v>44378</v>
      </c>
      <c r="G485">
        <v>0</v>
      </c>
      <c r="H485" s="1">
        <v>44628</v>
      </c>
      <c r="I485">
        <v>1</v>
      </c>
      <c r="J485">
        <v>0</v>
      </c>
      <c r="K485">
        <v>0</v>
      </c>
      <c r="L485">
        <v>1</v>
      </c>
      <c r="M485">
        <v>0</v>
      </c>
      <c r="N485">
        <v>0</v>
      </c>
      <c r="O485">
        <v>0</v>
      </c>
      <c r="P485">
        <v>1</v>
      </c>
      <c r="Q485">
        <v>0</v>
      </c>
      <c r="R485">
        <v>0</v>
      </c>
      <c r="S485">
        <v>1</v>
      </c>
      <c r="T485">
        <v>0</v>
      </c>
      <c r="U485">
        <v>0</v>
      </c>
      <c r="V485">
        <v>0</v>
      </c>
      <c r="W485">
        <v>1</v>
      </c>
      <c r="X485">
        <v>0</v>
      </c>
      <c r="Y485">
        <v>0</v>
      </c>
      <c r="Z485">
        <v>1</v>
      </c>
      <c r="AA485">
        <v>0</v>
      </c>
      <c r="AB485">
        <v>0</v>
      </c>
    </row>
    <row r="486" spans="1:28" x14ac:dyDescent="0.35">
      <c r="A486" t="s">
        <v>870</v>
      </c>
      <c r="B486" s="1">
        <v>44378</v>
      </c>
      <c r="C486" s="1">
        <v>44629</v>
      </c>
      <c r="D486">
        <v>1</v>
      </c>
      <c r="E486" t="s">
        <v>907</v>
      </c>
      <c r="F486" s="1">
        <v>44378</v>
      </c>
      <c r="G486">
        <v>0</v>
      </c>
      <c r="H486" s="1">
        <v>44378</v>
      </c>
      <c r="I486">
        <v>1</v>
      </c>
      <c r="J486">
        <v>0</v>
      </c>
      <c r="K486">
        <v>1</v>
      </c>
      <c r="L486">
        <v>1</v>
      </c>
      <c r="M486">
        <v>1</v>
      </c>
      <c r="N486">
        <v>0</v>
      </c>
      <c r="O486">
        <v>0</v>
      </c>
      <c r="P486">
        <v>0</v>
      </c>
      <c r="Q486" t="s">
        <v>1898</v>
      </c>
      <c r="R486" t="s">
        <v>1898</v>
      </c>
      <c r="S486" t="s">
        <v>1898</v>
      </c>
      <c r="T486" t="s">
        <v>1898</v>
      </c>
      <c r="U486" t="s">
        <v>1898</v>
      </c>
      <c r="V486" t="s">
        <v>1898</v>
      </c>
      <c r="W486">
        <v>0</v>
      </c>
      <c r="X486" t="s">
        <v>1898</v>
      </c>
      <c r="Y486" t="s">
        <v>1898</v>
      </c>
      <c r="Z486" t="s">
        <v>1898</v>
      </c>
      <c r="AA486" t="s">
        <v>1898</v>
      </c>
      <c r="AB486" t="s">
        <v>1898</v>
      </c>
    </row>
    <row r="487" spans="1:28" x14ac:dyDescent="0.35">
      <c r="A487" t="s">
        <v>870</v>
      </c>
      <c r="B487" s="1">
        <v>44404</v>
      </c>
      <c r="C487" s="1">
        <v>44494</v>
      </c>
      <c r="D487">
        <v>1</v>
      </c>
      <c r="E487" t="s">
        <v>911</v>
      </c>
      <c r="F487" s="1">
        <v>44404</v>
      </c>
      <c r="G487">
        <v>0</v>
      </c>
      <c r="H487" s="1">
        <v>44404</v>
      </c>
      <c r="I487">
        <v>1</v>
      </c>
      <c r="J487">
        <v>0</v>
      </c>
      <c r="K487">
        <v>0</v>
      </c>
      <c r="L487">
        <v>1</v>
      </c>
      <c r="M487">
        <v>0</v>
      </c>
      <c r="N487">
        <v>0</v>
      </c>
      <c r="O487">
        <v>0</v>
      </c>
      <c r="P487">
        <v>1</v>
      </c>
      <c r="Q487">
        <v>0</v>
      </c>
      <c r="R487">
        <v>0</v>
      </c>
      <c r="S487">
        <v>1</v>
      </c>
      <c r="T487">
        <v>0</v>
      </c>
      <c r="U487">
        <v>0</v>
      </c>
      <c r="V487">
        <v>0</v>
      </c>
      <c r="W487">
        <v>1</v>
      </c>
      <c r="X487">
        <v>0</v>
      </c>
      <c r="Y487">
        <v>0</v>
      </c>
      <c r="Z487">
        <v>1</v>
      </c>
      <c r="AA487">
        <v>0</v>
      </c>
      <c r="AB487">
        <v>0</v>
      </c>
    </row>
    <row r="488" spans="1:28" x14ac:dyDescent="0.35">
      <c r="A488" t="s">
        <v>870</v>
      </c>
      <c r="B488" s="1">
        <v>44495</v>
      </c>
      <c r="C488" s="1">
        <v>44701</v>
      </c>
      <c r="D488">
        <v>1</v>
      </c>
      <c r="E488" t="s">
        <v>911</v>
      </c>
      <c r="F488" s="1">
        <v>44404</v>
      </c>
      <c r="G488">
        <v>1</v>
      </c>
      <c r="H488" s="1">
        <v>44404</v>
      </c>
      <c r="I488">
        <v>1</v>
      </c>
      <c r="J488">
        <v>0</v>
      </c>
      <c r="K488">
        <v>0</v>
      </c>
      <c r="L488">
        <v>1</v>
      </c>
      <c r="M488">
        <v>0</v>
      </c>
      <c r="N488">
        <v>0</v>
      </c>
      <c r="O488">
        <v>0</v>
      </c>
      <c r="P488">
        <v>1</v>
      </c>
      <c r="Q488">
        <v>0</v>
      </c>
      <c r="R488">
        <v>0</v>
      </c>
      <c r="S488">
        <v>1</v>
      </c>
      <c r="T488">
        <v>0</v>
      </c>
      <c r="U488">
        <v>0</v>
      </c>
      <c r="V488">
        <v>0</v>
      </c>
      <c r="W488">
        <v>1</v>
      </c>
      <c r="X488">
        <v>0</v>
      </c>
      <c r="Y488">
        <v>0</v>
      </c>
      <c r="Z488">
        <v>1</v>
      </c>
      <c r="AA488">
        <v>0</v>
      </c>
      <c r="AB488">
        <v>0</v>
      </c>
    </row>
    <row r="489" spans="1:28" x14ac:dyDescent="0.35">
      <c r="A489" t="s">
        <v>870</v>
      </c>
      <c r="B489" s="1">
        <v>44629</v>
      </c>
      <c r="C489" s="1">
        <v>44701</v>
      </c>
      <c r="D489">
        <v>1</v>
      </c>
      <c r="E489" t="s">
        <v>909</v>
      </c>
      <c r="F489" s="1">
        <v>44378</v>
      </c>
      <c r="G489">
        <v>1</v>
      </c>
      <c r="H489" s="1">
        <v>44635</v>
      </c>
      <c r="I489">
        <v>1</v>
      </c>
      <c r="J489">
        <v>0</v>
      </c>
      <c r="K489">
        <v>0</v>
      </c>
      <c r="L489">
        <v>1</v>
      </c>
      <c r="M489">
        <v>0</v>
      </c>
      <c r="N489">
        <v>0</v>
      </c>
      <c r="O489">
        <v>0</v>
      </c>
      <c r="P489">
        <v>1</v>
      </c>
      <c r="Q489">
        <v>0</v>
      </c>
      <c r="R489">
        <v>0</v>
      </c>
      <c r="S489">
        <v>1</v>
      </c>
      <c r="T489">
        <v>0</v>
      </c>
      <c r="U489">
        <v>0</v>
      </c>
      <c r="V489">
        <v>0</v>
      </c>
      <c r="W489">
        <v>1</v>
      </c>
      <c r="X489">
        <v>0</v>
      </c>
      <c r="Y489">
        <v>0</v>
      </c>
      <c r="Z489">
        <v>1</v>
      </c>
      <c r="AA489">
        <v>0</v>
      </c>
      <c r="AB489">
        <v>0</v>
      </c>
    </row>
    <row r="490" spans="1:28" x14ac:dyDescent="0.35">
      <c r="A490" t="s">
        <v>870</v>
      </c>
      <c r="B490" s="1">
        <v>44630</v>
      </c>
      <c r="C490" s="1">
        <v>44701</v>
      </c>
      <c r="D490">
        <v>1</v>
      </c>
      <c r="E490" t="s">
        <v>907</v>
      </c>
      <c r="F490" s="1">
        <v>44378</v>
      </c>
      <c r="G490">
        <v>1</v>
      </c>
      <c r="H490" s="1">
        <v>44630</v>
      </c>
      <c r="I490">
        <v>1</v>
      </c>
      <c r="J490">
        <v>0</v>
      </c>
      <c r="K490">
        <v>1</v>
      </c>
      <c r="L490">
        <v>1</v>
      </c>
      <c r="M490">
        <v>1</v>
      </c>
      <c r="N490">
        <v>0</v>
      </c>
      <c r="O490">
        <v>0</v>
      </c>
      <c r="P490">
        <v>0</v>
      </c>
      <c r="Q490" t="s">
        <v>1898</v>
      </c>
      <c r="R490" t="s">
        <v>1898</v>
      </c>
      <c r="S490" t="s">
        <v>1898</v>
      </c>
      <c r="T490" t="s">
        <v>1898</v>
      </c>
      <c r="U490" t="s">
        <v>1898</v>
      </c>
      <c r="V490" t="s">
        <v>1898</v>
      </c>
      <c r="W490">
        <v>0</v>
      </c>
      <c r="X490" t="s">
        <v>1898</v>
      </c>
      <c r="Y490" t="s">
        <v>1898</v>
      </c>
      <c r="Z490" t="s">
        <v>1898</v>
      </c>
      <c r="AA490" t="s">
        <v>1898</v>
      </c>
      <c r="AB490" t="s">
        <v>1898</v>
      </c>
    </row>
    <row r="491" spans="1:28" x14ac:dyDescent="0.35">
      <c r="A491" t="s">
        <v>916</v>
      </c>
      <c r="B491" s="1">
        <v>44197</v>
      </c>
      <c r="C491" s="1">
        <v>44202</v>
      </c>
      <c r="D491">
        <v>0</v>
      </c>
      <c r="E491" t="s">
        <v>1898</v>
      </c>
      <c r="G491" t="s">
        <v>1898</v>
      </c>
      <c r="I491" t="s">
        <v>1898</v>
      </c>
      <c r="J491" t="s">
        <v>1898</v>
      </c>
      <c r="K491" t="s">
        <v>1898</v>
      </c>
      <c r="L491" t="s">
        <v>1898</v>
      </c>
      <c r="M491" t="s">
        <v>1898</v>
      </c>
      <c r="N491" t="s">
        <v>1898</v>
      </c>
      <c r="O491" t="s">
        <v>1898</v>
      </c>
      <c r="P491" t="s">
        <v>1898</v>
      </c>
      <c r="Q491" t="s">
        <v>1898</v>
      </c>
      <c r="R491" t="s">
        <v>1898</v>
      </c>
      <c r="S491" t="s">
        <v>1898</v>
      </c>
      <c r="T491" t="s">
        <v>1898</v>
      </c>
      <c r="U491" t="s">
        <v>1898</v>
      </c>
      <c r="V491" t="s">
        <v>1898</v>
      </c>
      <c r="W491" t="s">
        <v>1898</v>
      </c>
      <c r="X491" t="s">
        <v>1898</v>
      </c>
      <c r="Y491" t="s">
        <v>1898</v>
      </c>
      <c r="Z491" t="s">
        <v>1898</v>
      </c>
      <c r="AA491" t="s">
        <v>1898</v>
      </c>
      <c r="AB491" t="s">
        <v>1898</v>
      </c>
    </row>
    <row r="492" spans="1:28" x14ac:dyDescent="0.35">
      <c r="A492" t="s">
        <v>916</v>
      </c>
      <c r="B492" s="1">
        <v>44203</v>
      </c>
      <c r="C492" s="1">
        <v>44269</v>
      </c>
      <c r="D492">
        <v>1</v>
      </c>
      <c r="E492" t="s">
        <v>917</v>
      </c>
      <c r="F492" s="1">
        <v>44203</v>
      </c>
      <c r="G492">
        <v>0</v>
      </c>
      <c r="H492" s="1">
        <v>44203</v>
      </c>
      <c r="I492">
        <v>1</v>
      </c>
      <c r="J492">
        <v>1</v>
      </c>
      <c r="K492">
        <v>1</v>
      </c>
      <c r="L492">
        <v>0</v>
      </c>
      <c r="M492">
        <v>1</v>
      </c>
      <c r="N492">
        <v>0</v>
      </c>
      <c r="O492">
        <v>0</v>
      </c>
      <c r="P492">
        <v>0</v>
      </c>
      <c r="Q492" t="s">
        <v>1898</v>
      </c>
      <c r="R492" t="s">
        <v>1898</v>
      </c>
      <c r="S492" t="s">
        <v>1898</v>
      </c>
      <c r="T492" t="s">
        <v>1898</v>
      </c>
      <c r="U492" t="s">
        <v>1898</v>
      </c>
      <c r="V492" t="s">
        <v>1898</v>
      </c>
      <c r="W492">
        <v>0</v>
      </c>
      <c r="X492" t="s">
        <v>1898</v>
      </c>
      <c r="Y492" t="s">
        <v>1898</v>
      </c>
      <c r="Z492" t="s">
        <v>1898</v>
      </c>
      <c r="AA492" t="s">
        <v>1898</v>
      </c>
      <c r="AB492" t="s">
        <v>1898</v>
      </c>
    </row>
    <row r="493" spans="1:28" x14ac:dyDescent="0.35">
      <c r="A493" t="s">
        <v>916</v>
      </c>
      <c r="B493" s="1">
        <v>44203</v>
      </c>
      <c r="C493" s="1">
        <v>44701</v>
      </c>
      <c r="D493">
        <v>1</v>
      </c>
      <c r="E493" t="s">
        <v>919</v>
      </c>
      <c r="F493" s="1">
        <v>44203</v>
      </c>
      <c r="G493">
        <v>0</v>
      </c>
      <c r="H493" s="1">
        <v>44203</v>
      </c>
      <c r="I493">
        <v>1</v>
      </c>
      <c r="J493">
        <v>1</v>
      </c>
      <c r="K493">
        <v>1</v>
      </c>
      <c r="L493">
        <v>0</v>
      </c>
      <c r="M493">
        <v>1</v>
      </c>
      <c r="N493">
        <v>0</v>
      </c>
      <c r="O493">
        <v>0</v>
      </c>
      <c r="P493">
        <v>0</v>
      </c>
      <c r="Q493" t="s">
        <v>1898</v>
      </c>
      <c r="R493" t="s">
        <v>1898</v>
      </c>
      <c r="S493" t="s">
        <v>1898</v>
      </c>
      <c r="T493" t="s">
        <v>1898</v>
      </c>
      <c r="U493" t="s">
        <v>1898</v>
      </c>
      <c r="V493" t="s">
        <v>1898</v>
      </c>
      <c r="W493">
        <v>0</v>
      </c>
      <c r="X493" t="s">
        <v>1898</v>
      </c>
      <c r="Y493" t="s">
        <v>1898</v>
      </c>
      <c r="Z493" t="s">
        <v>1898</v>
      </c>
      <c r="AA493" t="s">
        <v>1898</v>
      </c>
      <c r="AB493" t="s">
        <v>1898</v>
      </c>
    </row>
    <row r="494" spans="1:28" x14ac:dyDescent="0.35">
      <c r="A494" t="s">
        <v>916</v>
      </c>
      <c r="B494" s="1">
        <v>44210</v>
      </c>
      <c r="C494" s="1">
        <v>44701</v>
      </c>
      <c r="D494">
        <v>1</v>
      </c>
      <c r="E494" t="s">
        <v>921</v>
      </c>
      <c r="F494" s="1">
        <v>44210</v>
      </c>
      <c r="G494">
        <v>0</v>
      </c>
      <c r="H494" s="1">
        <v>44210</v>
      </c>
      <c r="I494">
        <v>1</v>
      </c>
      <c r="J494">
        <v>1</v>
      </c>
      <c r="K494">
        <v>1</v>
      </c>
      <c r="L494">
        <v>0</v>
      </c>
      <c r="M494">
        <v>1</v>
      </c>
      <c r="N494">
        <v>0</v>
      </c>
      <c r="O494">
        <v>0</v>
      </c>
      <c r="P494">
        <v>0</v>
      </c>
      <c r="Q494" t="s">
        <v>1898</v>
      </c>
      <c r="R494" t="s">
        <v>1898</v>
      </c>
      <c r="S494" t="s">
        <v>1898</v>
      </c>
      <c r="T494" t="s">
        <v>1898</v>
      </c>
      <c r="U494" t="s">
        <v>1898</v>
      </c>
      <c r="V494" t="s">
        <v>1898</v>
      </c>
      <c r="W494">
        <v>0</v>
      </c>
      <c r="X494" t="s">
        <v>1898</v>
      </c>
      <c r="Y494" t="s">
        <v>1898</v>
      </c>
      <c r="Z494" t="s">
        <v>1898</v>
      </c>
      <c r="AA494" t="s">
        <v>1898</v>
      </c>
      <c r="AB494" t="s">
        <v>1898</v>
      </c>
    </row>
    <row r="495" spans="1:28" x14ac:dyDescent="0.35">
      <c r="A495" t="s">
        <v>916</v>
      </c>
      <c r="B495" s="1">
        <v>44210</v>
      </c>
      <c r="C495" s="1">
        <v>44701</v>
      </c>
      <c r="D495">
        <v>1</v>
      </c>
      <c r="E495" t="s">
        <v>924</v>
      </c>
      <c r="F495" s="1">
        <v>44210</v>
      </c>
      <c r="G495">
        <v>0</v>
      </c>
      <c r="H495" s="1">
        <v>44210</v>
      </c>
      <c r="I495">
        <v>1</v>
      </c>
      <c r="J495">
        <v>1</v>
      </c>
      <c r="K495">
        <v>1</v>
      </c>
      <c r="L495">
        <v>0</v>
      </c>
      <c r="M495">
        <v>1</v>
      </c>
      <c r="N495">
        <v>0</v>
      </c>
      <c r="O495">
        <v>0</v>
      </c>
      <c r="P495">
        <v>0</v>
      </c>
      <c r="Q495" t="s">
        <v>1898</v>
      </c>
      <c r="R495" t="s">
        <v>1898</v>
      </c>
      <c r="S495" t="s">
        <v>1898</v>
      </c>
      <c r="T495" t="s">
        <v>1898</v>
      </c>
      <c r="U495" t="s">
        <v>1898</v>
      </c>
      <c r="V495" t="s">
        <v>1898</v>
      </c>
      <c r="W495">
        <v>0</v>
      </c>
      <c r="X495" t="s">
        <v>1898</v>
      </c>
      <c r="Y495" t="s">
        <v>1898</v>
      </c>
      <c r="Z495" t="s">
        <v>1898</v>
      </c>
      <c r="AA495" t="s">
        <v>1898</v>
      </c>
      <c r="AB495" t="s">
        <v>1898</v>
      </c>
    </row>
    <row r="496" spans="1:28" x14ac:dyDescent="0.35">
      <c r="A496" t="s">
        <v>916</v>
      </c>
      <c r="B496" s="1">
        <v>44210</v>
      </c>
      <c r="C496" s="1">
        <v>44701</v>
      </c>
      <c r="D496">
        <v>1</v>
      </c>
      <c r="E496" t="s">
        <v>926</v>
      </c>
      <c r="F496" s="1">
        <v>44210</v>
      </c>
      <c r="G496">
        <v>0</v>
      </c>
      <c r="H496" s="1">
        <v>44210</v>
      </c>
      <c r="I496">
        <v>1</v>
      </c>
      <c r="J496">
        <v>1</v>
      </c>
      <c r="K496">
        <v>1</v>
      </c>
      <c r="L496">
        <v>0</v>
      </c>
      <c r="M496">
        <v>1</v>
      </c>
      <c r="N496">
        <v>0</v>
      </c>
      <c r="O496">
        <v>0</v>
      </c>
      <c r="P496">
        <v>0</v>
      </c>
      <c r="Q496" t="s">
        <v>1898</v>
      </c>
      <c r="R496" t="s">
        <v>1898</v>
      </c>
      <c r="S496" t="s">
        <v>1898</v>
      </c>
      <c r="T496" t="s">
        <v>1898</v>
      </c>
      <c r="U496" t="s">
        <v>1898</v>
      </c>
      <c r="V496" t="s">
        <v>1898</v>
      </c>
      <c r="W496">
        <v>0</v>
      </c>
      <c r="X496" t="s">
        <v>1898</v>
      </c>
      <c r="Y496" t="s">
        <v>1898</v>
      </c>
      <c r="Z496" t="s">
        <v>1898</v>
      </c>
      <c r="AA496" t="s">
        <v>1898</v>
      </c>
      <c r="AB496" t="s">
        <v>1898</v>
      </c>
    </row>
    <row r="497" spans="1:28" x14ac:dyDescent="0.35">
      <c r="A497" t="s">
        <v>916</v>
      </c>
      <c r="B497" s="1">
        <v>44224</v>
      </c>
      <c r="C497" s="1">
        <v>44701</v>
      </c>
      <c r="D497">
        <v>1</v>
      </c>
      <c r="E497" t="s">
        <v>928</v>
      </c>
      <c r="F497" s="1">
        <v>44224</v>
      </c>
      <c r="G497">
        <v>0</v>
      </c>
      <c r="H497" s="1">
        <v>44224</v>
      </c>
      <c r="I497">
        <v>1</v>
      </c>
      <c r="J497">
        <v>0</v>
      </c>
      <c r="K497">
        <v>0</v>
      </c>
      <c r="L497">
        <v>0</v>
      </c>
      <c r="M497">
        <v>1</v>
      </c>
      <c r="N497">
        <v>0</v>
      </c>
      <c r="O497">
        <v>0</v>
      </c>
      <c r="P497">
        <v>0</v>
      </c>
      <c r="Q497" t="s">
        <v>1898</v>
      </c>
      <c r="R497" t="s">
        <v>1898</v>
      </c>
      <c r="S497" t="s">
        <v>1898</v>
      </c>
      <c r="T497" t="s">
        <v>1898</v>
      </c>
      <c r="U497" t="s">
        <v>1898</v>
      </c>
      <c r="V497" t="s">
        <v>1898</v>
      </c>
      <c r="W497">
        <v>0</v>
      </c>
      <c r="X497" t="s">
        <v>1898</v>
      </c>
      <c r="Y497" t="s">
        <v>1898</v>
      </c>
      <c r="Z497" t="s">
        <v>1898</v>
      </c>
      <c r="AA497" t="s">
        <v>1898</v>
      </c>
      <c r="AB497" t="s">
        <v>1898</v>
      </c>
    </row>
    <row r="498" spans="1:28" x14ac:dyDescent="0.35">
      <c r="A498" t="s">
        <v>916</v>
      </c>
      <c r="B498" s="1">
        <v>44238</v>
      </c>
      <c r="C498" s="1">
        <v>44701</v>
      </c>
      <c r="D498">
        <v>1</v>
      </c>
      <c r="E498" t="s">
        <v>930</v>
      </c>
      <c r="F498" s="1">
        <v>44238</v>
      </c>
      <c r="G498">
        <v>0</v>
      </c>
      <c r="H498" s="1">
        <v>44238</v>
      </c>
      <c r="I498">
        <v>1</v>
      </c>
      <c r="J498">
        <v>0</v>
      </c>
      <c r="K498">
        <v>0</v>
      </c>
      <c r="L498">
        <v>1</v>
      </c>
      <c r="M498">
        <v>0</v>
      </c>
      <c r="N498">
        <v>0</v>
      </c>
      <c r="O498">
        <v>0</v>
      </c>
      <c r="P498">
        <v>0</v>
      </c>
      <c r="Q498" t="s">
        <v>1898</v>
      </c>
      <c r="R498" t="s">
        <v>1898</v>
      </c>
      <c r="S498" t="s">
        <v>1898</v>
      </c>
      <c r="T498" t="s">
        <v>1898</v>
      </c>
      <c r="U498" t="s">
        <v>1898</v>
      </c>
      <c r="V498" t="s">
        <v>1898</v>
      </c>
      <c r="W498">
        <v>0</v>
      </c>
      <c r="X498" t="s">
        <v>1898</v>
      </c>
      <c r="Y498" t="s">
        <v>1898</v>
      </c>
      <c r="Z498" t="s">
        <v>1898</v>
      </c>
      <c r="AA498" t="s">
        <v>1898</v>
      </c>
      <c r="AB498" t="s">
        <v>1898</v>
      </c>
    </row>
    <row r="499" spans="1:28" x14ac:dyDescent="0.35">
      <c r="A499" t="s">
        <v>916</v>
      </c>
      <c r="B499" s="1">
        <v>44245</v>
      </c>
      <c r="C499" s="1">
        <v>44701</v>
      </c>
      <c r="D499">
        <v>1</v>
      </c>
      <c r="E499" t="s">
        <v>932</v>
      </c>
      <c r="F499" s="1">
        <v>44245</v>
      </c>
      <c r="G499">
        <v>0</v>
      </c>
      <c r="H499" s="1">
        <v>44245</v>
      </c>
      <c r="I499">
        <v>1</v>
      </c>
      <c r="J499">
        <v>0</v>
      </c>
      <c r="K499">
        <v>1</v>
      </c>
      <c r="L499">
        <v>0</v>
      </c>
      <c r="M499">
        <v>1</v>
      </c>
      <c r="N499">
        <v>0</v>
      </c>
      <c r="O499">
        <v>0</v>
      </c>
      <c r="P499">
        <v>0</v>
      </c>
      <c r="Q499" t="s">
        <v>1898</v>
      </c>
      <c r="R499" t="s">
        <v>1898</v>
      </c>
      <c r="S499" t="s">
        <v>1898</v>
      </c>
      <c r="T499" t="s">
        <v>1898</v>
      </c>
      <c r="U499" t="s">
        <v>1898</v>
      </c>
      <c r="V499" t="s">
        <v>1898</v>
      </c>
      <c r="W499">
        <v>0</v>
      </c>
      <c r="X499" t="s">
        <v>1898</v>
      </c>
      <c r="Y499" t="s">
        <v>1898</v>
      </c>
      <c r="Z499" t="s">
        <v>1898</v>
      </c>
      <c r="AA499" t="s">
        <v>1898</v>
      </c>
      <c r="AB499" t="s">
        <v>1898</v>
      </c>
    </row>
    <row r="500" spans="1:28" x14ac:dyDescent="0.35">
      <c r="A500" t="s">
        <v>916</v>
      </c>
      <c r="B500" s="1">
        <v>44252</v>
      </c>
      <c r="C500" s="1">
        <v>44701</v>
      </c>
      <c r="D500">
        <v>1</v>
      </c>
      <c r="E500" t="s">
        <v>934</v>
      </c>
      <c r="F500" s="1">
        <v>44252</v>
      </c>
      <c r="G500">
        <v>0</v>
      </c>
      <c r="H500" s="1">
        <v>44252</v>
      </c>
      <c r="I500">
        <v>1</v>
      </c>
      <c r="J500">
        <v>0</v>
      </c>
      <c r="K500">
        <v>1</v>
      </c>
      <c r="L500">
        <v>0</v>
      </c>
      <c r="M500">
        <v>1</v>
      </c>
      <c r="N500">
        <v>0</v>
      </c>
      <c r="O500">
        <v>0</v>
      </c>
      <c r="P500">
        <v>0</v>
      </c>
      <c r="Q500" t="s">
        <v>1898</v>
      </c>
      <c r="R500" t="s">
        <v>1898</v>
      </c>
      <c r="S500" t="s">
        <v>1898</v>
      </c>
      <c r="T500" t="s">
        <v>1898</v>
      </c>
      <c r="U500" t="s">
        <v>1898</v>
      </c>
      <c r="V500" t="s">
        <v>1898</v>
      </c>
      <c r="W500">
        <v>0</v>
      </c>
      <c r="X500" t="s">
        <v>1898</v>
      </c>
      <c r="Y500" t="s">
        <v>1898</v>
      </c>
      <c r="Z500" t="s">
        <v>1898</v>
      </c>
      <c r="AA500" t="s">
        <v>1898</v>
      </c>
      <c r="AB500" t="s">
        <v>1898</v>
      </c>
    </row>
    <row r="501" spans="1:28" x14ac:dyDescent="0.35">
      <c r="A501" t="s">
        <v>916</v>
      </c>
      <c r="B501" s="1">
        <v>44252</v>
      </c>
      <c r="C501" s="1">
        <v>44701</v>
      </c>
      <c r="D501">
        <v>1</v>
      </c>
      <c r="E501" t="s">
        <v>936</v>
      </c>
      <c r="F501" s="1">
        <v>44252</v>
      </c>
      <c r="G501">
        <v>0</v>
      </c>
      <c r="H501" s="1">
        <v>44252</v>
      </c>
      <c r="I501">
        <v>1</v>
      </c>
      <c r="J501">
        <v>0</v>
      </c>
      <c r="K501">
        <v>0</v>
      </c>
      <c r="L501">
        <v>1</v>
      </c>
      <c r="M501">
        <v>0</v>
      </c>
      <c r="N501">
        <v>0</v>
      </c>
      <c r="O501">
        <v>0</v>
      </c>
      <c r="P501">
        <v>1</v>
      </c>
      <c r="Q501">
        <v>0</v>
      </c>
      <c r="R501">
        <v>0</v>
      </c>
      <c r="S501">
        <v>1</v>
      </c>
      <c r="T501">
        <v>0</v>
      </c>
      <c r="U501">
        <v>0</v>
      </c>
      <c r="V501">
        <v>0</v>
      </c>
      <c r="W501">
        <v>1</v>
      </c>
      <c r="X501">
        <v>0</v>
      </c>
      <c r="Y501">
        <v>0</v>
      </c>
      <c r="Z501">
        <v>1</v>
      </c>
      <c r="AA501">
        <v>0</v>
      </c>
      <c r="AB501">
        <v>0</v>
      </c>
    </row>
    <row r="502" spans="1:28" x14ac:dyDescent="0.35">
      <c r="A502" t="s">
        <v>916</v>
      </c>
      <c r="B502" s="1">
        <v>44256</v>
      </c>
      <c r="C502" s="1">
        <v>44329</v>
      </c>
      <c r="D502">
        <v>1</v>
      </c>
      <c r="E502" t="s">
        <v>940</v>
      </c>
      <c r="F502" s="1">
        <v>44256</v>
      </c>
      <c r="G502">
        <v>0</v>
      </c>
      <c r="H502" s="1">
        <v>44256</v>
      </c>
      <c r="I502">
        <v>0</v>
      </c>
      <c r="J502" t="s">
        <v>1898</v>
      </c>
      <c r="K502" t="s">
        <v>1898</v>
      </c>
      <c r="L502" t="s">
        <v>1898</v>
      </c>
      <c r="M502" t="s">
        <v>1898</v>
      </c>
      <c r="N502" t="s">
        <v>1898</v>
      </c>
      <c r="O502" t="s">
        <v>1898</v>
      </c>
      <c r="P502">
        <v>1</v>
      </c>
      <c r="Q502">
        <v>0</v>
      </c>
      <c r="R502">
        <v>0</v>
      </c>
      <c r="S502">
        <v>1</v>
      </c>
      <c r="T502">
        <v>0</v>
      </c>
      <c r="U502">
        <v>0</v>
      </c>
      <c r="V502">
        <v>0</v>
      </c>
      <c r="W502">
        <v>1</v>
      </c>
      <c r="X502">
        <v>0</v>
      </c>
      <c r="Y502">
        <v>0</v>
      </c>
      <c r="Z502">
        <v>1</v>
      </c>
      <c r="AA502">
        <v>0</v>
      </c>
      <c r="AB502">
        <v>0</v>
      </c>
    </row>
    <row r="503" spans="1:28" x14ac:dyDescent="0.35">
      <c r="A503" t="s">
        <v>916</v>
      </c>
      <c r="B503" s="1">
        <v>44256</v>
      </c>
      <c r="C503" s="1">
        <v>44701</v>
      </c>
      <c r="D503">
        <v>1</v>
      </c>
      <c r="E503" t="s">
        <v>938</v>
      </c>
      <c r="F503" s="1">
        <v>44256</v>
      </c>
      <c r="G503">
        <v>0</v>
      </c>
      <c r="H503" s="1">
        <v>44256</v>
      </c>
      <c r="I503">
        <v>1</v>
      </c>
      <c r="J503">
        <v>1</v>
      </c>
      <c r="K503">
        <v>1</v>
      </c>
      <c r="L503">
        <v>0</v>
      </c>
      <c r="M503">
        <v>1</v>
      </c>
      <c r="N503">
        <v>0</v>
      </c>
      <c r="O503">
        <v>0</v>
      </c>
      <c r="P503">
        <v>0</v>
      </c>
      <c r="Q503" t="s">
        <v>1898</v>
      </c>
      <c r="R503" t="s">
        <v>1898</v>
      </c>
      <c r="S503" t="s">
        <v>1898</v>
      </c>
      <c r="T503" t="s">
        <v>1898</v>
      </c>
      <c r="U503" t="s">
        <v>1898</v>
      </c>
      <c r="V503" t="s">
        <v>1898</v>
      </c>
      <c r="W503">
        <v>0</v>
      </c>
      <c r="X503" t="s">
        <v>1898</v>
      </c>
      <c r="Y503" t="s">
        <v>1898</v>
      </c>
      <c r="Z503" t="s">
        <v>1898</v>
      </c>
      <c r="AA503" t="s">
        <v>1898</v>
      </c>
      <c r="AB503" t="s">
        <v>1898</v>
      </c>
    </row>
    <row r="504" spans="1:28" x14ac:dyDescent="0.35">
      <c r="A504" t="s">
        <v>916</v>
      </c>
      <c r="B504" s="1">
        <v>44265</v>
      </c>
      <c r="C504" s="1">
        <v>44701</v>
      </c>
      <c r="D504">
        <v>1</v>
      </c>
      <c r="E504" t="s">
        <v>942</v>
      </c>
      <c r="F504" s="1">
        <v>44265</v>
      </c>
      <c r="G504">
        <v>0</v>
      </c>
      <c r="H504" s="1">
        <v>44265</v>
      </c>
      <c r="I504">
        <v>1</v>
      </c>
      <c r="J504">
        <v>1</v>
      </c>
      <c r="K504">
        <v>1</v>
      </c>
      <c r="L504">
        <v>0</v>
      </c>
      <c r="M504">
        <v>1</v>
      </c>
      <c r="N504">
        <v>0</v>
      </c>
      <c r="O504">
        <v>0</v>
      </c>
      <c r="P504">
        <v>0</v>
      </c>
      <c r="Q504" t="s">
        <v>1898</v>
      </c>
      <c r="R504" t="s">
        <v>1898</v>
      </c>
      <c r="S504" t="s">
        <v>1898</v>
      </c>
      <c r="T504" t="s">
        <v>1898</v>
      </c>
      <c r="U504" t="s">
        <v>1898</v>
      </c>
      <c r="V504" t="s">
        <v>1898</v>
      </c>
      <c r="W504">
        <v>0</v>
      </c>
      <c r="X504" t="s">
        <v>1898</v>
      </c>
      <c r="Y504" t="s">
        <v>1898</v>
      </c>
      <c r="Z504" t="s">
        <v>1898</v>
      </c>
      <c r="AA504" t="s">
        <v>1898</v>
      </c>
      <c r="AB504" t="s">
        <v>1898</v>
      </c>
    </row>
    <row r="505" spans="1:28" x14ac:dyDescent="0.35">
      <c r="A505" t="s">
        <v>916</v>
      </c>
      <c r="B505" s="1">
        <v>44265</v>
      </c>
      <c r="C505" s="1">
        <v>44701</v>
      </c>
      <c r="D505">
        <v>1</v>
      </c>
      <c r="E505" t="s">
        <v>944</v>
      </c>
      <c r="F505" s="1">
        <v>44265</v>
      </c>
      <c r="G505">
        <v>0</v>
      </c>
      <c r="H505" s="1">
        <v>44265</v>
      </c>
      <c r="I505">
        <v>1</v>
      </c>
      <c r="J505">
        <v>1</v>
      </c>
      <c r="K505">
        <v>1</v>
      </c>
      <c r="L505">
        <v>0</v>
      </c>
      <c r="M505">
        <v>1</v>
      </c>
      <c r="N505">
        <v>0</v>
      </c>
      <c r="O505">
        <v>0</v>
      </c>
      <c r="P505">
        <v>0</v>
      </c>
      <c r="Q505" t="s">
        <v>1898</v>
      </c>
      <c r="R505" t="s">
        <v>1898</v>
      </c>
      <c r="S505" t="s">
        <v>1898</v>
      </c>
      <c r="T505" t="s">
        <v>1898</v>
      </c>
      <c r="U505" t="s">
        <v>1898</v>
      </c>
      <c r="V505" t="s">
        <v>1898</v>
      </c>
      <c r="W505">
        <v>0</v>
      </c>
      <c r="X505" t="s">
        <v>1898</v>
      </c>
      <c r="Y505" t="s">
        <v>1898</v>
      </c>
      <c r="Z505" t="s">
        <v>1898</v>
      </c>
      <c r="AA505" t="s">
        <v>1898</v>
      </c>
      <c r="AB505" t="s">
        <v>1898</v>
      </c>
    </row>
    <row r="506" spans="1:28" x14ac:dyDescent="0.35">
      <c r="A506" t="s">
        <v>916</v>
      </c>
      <c r="B506" s="1">
        <v>44266</v>
      </c>
      <c r="C506" s="1">
        <v>44701</v>
      </c>
      <c r="D506">
        <v>1</v>
      </c>
      <c r="E506" t="s">
        <v>946</v>
      </c>
      <c r="F506" s="1">
        <v>44266</v>
      </c>
      <c r="G506">
        <v>0</v>
      </c>
      <c r="H506" s="1">
        <v>44266</v>
      </c>
      <c r="I506">
        <v>1</v>
      </c>
      <c r="J506">
        <v>0</v>
      </c>
      <c r="K506">
        <v>0</v>
      </c>
      <c r="L506">
        <v>1</v>
      </c>
      <c r="M506">
        <v>0</v>
      </c>
      <c r="N506">
        <v>0</v>
      </c>
      <c r="O506">
        <v>0</v>
      </c>
      <c r="P506">
        <v>1</v>
      </c>
      <c r="Q506">
        <v>0</v>
      </c>
      <c r="R506">
        <v>0</v>
      </c>
      <c r="S506">
        <v>1</v>
      </c>
      <c r="T506">
        <v>0</v>
      </c>
      <c r="U506">
        <v>0</v>
      </c>
      <c r="V506">
        <v>0</v>
      </c>
      <c r="W506">
        <v>1</v>
      </c>
      <c r="X506">
        <v>0</v>
      </c>
      <c r="Y506">
        <v>0</v>
      </c>
      <c r="Z506">
        <v>1</v>
      </c>
      <c r="AA506">
        <v>0</v>
      </c>
      <c r="AB506">
        <v>0</v>
      </c>
    </row>
    <row r="507" spans="1:28" x14ac:dyDescent="0.35">
      <c r="A507" t="s">
        <v>916</v>
      </c>
      <c r="B507" s="1">
        <v>44266</v>
      </c>
      <c r="C507" s="1">
        <v>44701</v>
      </c>
      <c r="D507">
        <v>1</v>
      </c>
      <c r="E507" t="s">
        <v>948</v>
      </c>
      <c r="F507" s="1">
        <v>44266</v>
      </c>
      <c r="G507">
        <v>0</v>
      </c>
      <c r="H507" s="1">
        <v>44266</v>
      </c>
      <c r="I507">
        <v>1</v>
      </c>
      <c r="J507">
        <v>0</v>
      </c>
      <c r="K507">
        <v>0</v>
      </c>
      <c r="L507">
        <v>1</v>
      </c>
      <c r="M507">
        <v>0</v>
      </c>
      <c r="N507">
        <v>0</v>
      </c>
      <c r="O507">
        <v>0</v>
      </c>
      <c r="P507">
        <v>1</v>
      </c>
      <c r="Q507">
        <v>0</v>
      </c>
      <c r="R507">
        <v>0</v>
      </c>
      <c r="S507">
        <v>1</v>
      </c>
      <c r="T507">
        <v>0</v>
      </c>
      <c r="U507">
        <v>0</v>
      </c>
      <c r="V507">
        <v>0</v>
      </c>
      <c r="W507">
        <v>1</v>
      </c>
      <c r="X507">
        <v>0</v>
      </c>
      <c r="Y507">
        <v>0</v>
      </c>
      <c r="Z507">
        <v>1</v>
      </c>
      <c r="AA507">
        <v>0</v>
      </c>
      <c r="AB507">
        <v>0</v>
      </c>
    </row>
    <row r="508" spans="1:28" x14ac:dyDescent="0.35">
      <c r="A508" t="s">
        <v>916</v>
      </c>
      <c r="B508" s="1">
        <v>44270</v>
      </c>
      <c r="C508" s="1">
        <v>44701</v>
      </c>
      <c r="D508">
        <v>1</v>
      </c>
      <c r="E508" t="s">
        <v>950</v>
      </c>
      <c r="F508" s="1">
        <v>44270</v>
      </c>
      <c r="G508">
        <v>0</v>
      </c>
      <c r="H508" s="1">
        <v>44270</v>
      </c>
      <c r="I508">
        <v>1</v>
      </c>
      <c r="J508">
        <v>1</v>
      </c>
      <c r="K508">
        <v>0</v>
      </c>
      <c r="L508">
        <v>0</v>
      </c>
      <c r="M508">
        <v>0</v>
      </c>
      <c r="N508">
        <v>0</v>
      </c>
      <c r="O508">
        <v>0</v>
      </c>
      <c r="P508">
        <v>1</v>
      </c>
      <c r="Q508">
        <v>1</v>
      </c>
      <c r="R508">
        <v>0</v>
      </c>
      <c r="S508">
        <v>0</v>
      </c>
      <c r="T508">
        <v>0</v>
      </c>
      <c r="U508">
        <v>0</v>
      </c>
      <c r="V508">
        <v>0</v>
      </c>
      <c r="W508">
        <v>0</v>
      </c>
      <c r="X508" t="s">
        <v>1898</v>
      </c>
      <c r="Y508" t="s">
        <v>1898</v>
      </c>
      <c r="Z508" t="s">
        <v>1898</v>
      </c>
      <c r="AA508" t="s">
        <v>1898</v>
      </c>
      <c r="AB508" t="s">
        <v>1898</v>
      </c>
    </row>
    <row r="509" spans="1:28" x14ac:dyDescent="0.35">
      <c r="A509" t="s">
        <v>916</v>
      </c>
      <c r="B509" s="1">
        <v>44270</v>
      </c>
      <c r="C509" s="1">
        <v>44701</v>
      </c>
      <c r="D509">
        <v>1</v>
      </c>
      <c r="E509" t="s">
        <v>917</v>
      </c>
      <c r="F509" s="1">
        <v>44203</v>
      </c>
      <c r="G509">
        <v>3</v>
      </c>
      <c r="H509" s="1">
        <v>44384</v>
      </c>
      <c r="I509">
        <v>1</v>
      </c>
      <c r="J509">
        <v>1</v>
      </c>
      <c r="K509">
        <v>1</v>
      </c>
      <c r="L509">
        <v>0</v>
      </c>
      <c r="M509">
        <v>1</v>
      </c>
      <c r="N509">
        <v>0</v>
      </c>
      <c r="O509">
        <v>0</v>
      </c>
      <c r="P509">
        <v>0</v>
      </c>
      <c r="Q509" t="s">
        <v>1898</v>
      </c>
      <c r="R509" t="s">
        <v>1898</v>
      </c>
      <c r="S509" t="s">
        <v>1898</v>
      </c>
      <c r="T509" t="s">
        <v>1898</v>
      </c>
      <c r="U509" t="s">
        <v>1898</v>
      </c>
      <c r="V509" t="s">
        <v>1898</v>
      </c>
      <c r="W509">
        <v>0</v>
      </c>
      <c r="X509" t="s">
        <v>1898</v>
      </c>
      <c r="Y509" t="s">
        <v>1898</v>
      </c>
      <c r="Z509" t="s">
        <v>1898</v>
      </c>
      <c r="AA509" t="s">
        <v>1898</v>
      </c>
      <c r="AB509" t="s">
        <v>1898</v>
      </c>
    </row>
    <row r="510" spans="1:28" x14ac:dyDescent="0.35">
      <c r="A510" t="s">
        <v>916</v>
      </c>
      <c r="B510" s="1">
        <v>44277</v>
      </c>
      <c r="C510" s="1">
        <v>44701</v>
      </c>
      <c r="D510">
        <v>1</v>
      </c>
      <c r="E510" t="s">
        <v>954</v>
      </c>
      <c r="F510" s="1">
        <v>44277</v>
      </c>
      <c r="G510">
        <v>0</v>
      </c>
      <c r="H510" s="1">
        <v>44592</v>
      </c>
      <c r="I510">
        <v>1</v>
      </c>
      <c r="J510">
        <v>0</v>
      </c>
      <c r="K510">
        <v>0</v>
      </c>
      <c r="L510">
        <v>1</v>
      </c>
      <c r="M510">
        <v>0</v>
      </c>
      <c r="N510">
        <v>0</v>
      </c>
      <c r="O510">
        <v>0</v>
      </c>
      <c r="P510">
        <v>1</v>
      </c>
      <c r="Q510">
        <v>0</v>
      </c>
      <c r="R510">
        <v>0</v>
      </c>
      <c r="S510">
        <v>1</v>
      </c>
      <c r="T510">
        <v>0</v>
      </c>
      <c r="U510">
        <v>0</v>
      </c>
      <c r="V510">
        <v>0</v>
      </c>
      <c r="W510">
        <v>1</v>
      </c>
      <c r="X510">
        <v>0</v>
      </c>
      <c r="Y510">
        <v>0</v>
      </c>
      <c r="Z510">
        <v>1</v>
      </c>
      <c r="AA510">
        <v>0</v>
      </c>
      <c r="AB510">
        <v>0</v>
      </c>
    </row>
    <row r="511" spans="1:28" x14ac:dyDescent="0.35">
      <c r="A511" t="s">
        <v>916</v>
      </c>
      <c r="B511" s="1">
        <v>44279</v>
      </c>
      <c r="C511" s="1">
        <v>44701</v>
      </c>
      <c r="D511">
        <v>1</v>
      </c>
      <c r="E511" t="s">
        <v>956</v>
      </c>
      <c r="F511" s="1">
        <v>44644</v>
      </c>
      <c r="G511">
        <v>0</v>
      </c>
      <c r="H511" s="1">
        <v>44644</v>
      </c>
      <c r="I511">
        <v>1</v>
      </c>
      <c r="J511">
        <v>1</v>
      </c>
      <c r="K511">
        <v>1</v>
      </c>
      <c r="L511">
        <v>0</v>
      </c>
      <c r="M511">
        <v>1</v>
      </c>
      <c r="N511">
        <v>0</v>
      </c>
      <c r="O511">
        <v>0</v>
      </c>
      <c r="P511">
        <v>0</v>
      </c>
      <c r="Q511" t="s">
        <v>1898</v>
      </c>
      <c r="R511" t="s">
        <v>1898</v>
      </c>
      <c r="S511" t="s">
        <v>1898</v>
      </c>
      <c r="T511" t="s">
        <v>1898</v>
      </c>
      <c r="U511" t="s">
        <v>1898</v>
      </c>
      <c r="V511" t="s">
        <v>1898</v>
      </c>
      <c r="W511">
        <v>0</v>
      </c>
      <c r="X511" t="s">
        <v>1898</v>
      </c>
      <c r="Y511" t="s">
        <v>1898</v>
      </c>
      <c r="Z511" t="s">
        <v>1898</v>
      </c>
      <c r="AA511" t="s">
        <v>1898</v>
      </c>
      <c r="AB511" t="s">
        <v>1898</v>
      </c>
    </row>
    <row r="512" spans="1:28" x14ac:dyDescent="0.35">
      <c r="A512" t="s">
        <v>916</v>
      </c>
      <c r="B512" s="1">
        <v>44280</v>
      </c>
      <c r="C512" s="1">
        <v>44701</v>
      </c>
      <c r="D512">
        <v>1</v>
      </c>
      <c r="E512" t="s">
        <v>958</v>
      </c>
      <c r="F512" s="1">
        <v>44280</v>
      </c>
      <c r="G512">
        <v>0</v>
      </c>
      <c r="H512" s="1">
        <v>44280</v>
      </c>
      <c r="I512">
        <v>0</v>
      </c>
      <c r="J512" t="s">
        <v>1898</v>
      </c>
      <c r="K512" t="s">
        <v>1898</v>
      </c>
      <c r="L512" t="s">
        <v>1898</v>
      </c>
      <c r="M512" t="s">
        <v>1898</v>
      </c>
      <c r="N512" t="s">
        <v>1898</v>
      </c>
      <c r="O512" t="s">
        <v>1898</v>
      </c>
      <c r="P512">
        <v>1</v>
      </c>
      <c r="Q512">
        <v>0</v>
      </c>
      <c r="R512">
        <v>0</v>
      </c>
      <c r="S512">
        <v>1</v>
      </c>
      <c r="T512">
        <v>0</v>
      </c>
      <c r="U512">
        <v>0</v>
      </c>
      <c r="V512">
        <v>0</v>
      </c>
      <c r="W512">
        <v>1</v>
      </c>
      <c r="X512">
        <v>0</v>
      </c>
      <c r="Y512">
        <v>0</v>
      </c>
      <c r="Z512">
        <v>1</v>
      </c>
      <c r="AA512">
        <v>0</v>
      </c>
      <c r="AB512">
        <v>0</v>
      </c>
    </row>
    <row r="513" spans="1:28" x14ac:dyDescent="0.35">
      <c r="A513" t="s">
        <v>916</v>
      </c>
      <c r="B513" s="1">
        <v>44292</v>
      </c>
      <c r="C513" s="1">
        <v>44701</v>
      </c>
      <c r="D513">
        <v>1</v>
      </c>
      <c r="E513" t="s">
        <v>960</v>
      </c>
      <c r="F513" s="1">
        <v>44292</v>
      </c>
      <c r="G513">
        <v>0</v>
      </c>
      <c r="H513" s="1">
        <v>44592</v>
      </c>
      <c r="I513">
        <v>1</v>
      </c>
      <c r="J513">
        <v>1</v>
      </c>
      <c r="K513">
        <v>0</v>
      </c>
      <c r="L513">
        <v>0</v>
      </c>
      <c r="M513">
        <v>0</v>
      </c>
      <c r="N513">
        <v>0</v>
      </c>
      <c r="O513">
        <v>0</v>
      </c>
      <c r="P513">
        <v>0</v>
      </c>
      <c r="Q513" t="s">
        <v>1898</v>
      </c>
      <c r="R513" t="s">
        <v>1898</v>
      </c>
      <c r="S513" t="s">
        <v>1898</v>
      </c>
      <c r="T513" t="s">
        <v>1898</v>
      </c>
      <c r="U513" t="s">
        <v>1898</v>
      </c>
      <c r="V513" t="s">
        <v>1898</v>
      </c>
      <c r="W513">
        <v>0</v>
      </c>
      <c r="X513" t="s">
        <v>1898</v>
      </c>
      <c r="Y513" t="s">
        <v>1898</v>
      </c>
      <c r="Z513" t="s">
        <v>1898</v>
      </c>
      <c r="AA513" t="s">
        <v>1898</v>
      </c>
      <c r="AB513" t="s">
        <v>1898</v>
      </c>
    </row>
    <row r="514" spans="1:28" x14ac:dyDescent="0.35">
      <c r="A514" t="s">
        <v>916</v>
      </c>
      <c r="B514" s="1">
        <v>44302</v>
      </c>
      <c r="C514" s="1">
        <v>44701</v>
      </c>
      <c r="D514">
        <v>1</v>
      </c>
      <c r="E514" t="s">
        <v>963</v>
      </c>
      <c r="F514" s="1">
        <v>44302</v>
      </c>
      <c r="G514">
        <v>0</v>
      </c>
      <c r="H514" s="1">
        <v>44302</v>
      </c>
      <c r="I514">
        <v>0</v>
      </c>
      <c r="J514" t="s">
        <v>1898</v>
      </c>
      <c r="K514" t="s">
        <v>1898</v>
      </c>
      <c r="L514" t="s">
        <v>1898</v>
      </c>
      <c r="M514" t="s">
        <v>1898</v>
      </c>
      <c r="N514" t="s">
        <v>1898</v>
      </c>
      <c r="O514" t="s">
        <v>1898</v>
      </c>
      <c r="P514">
        <v>1</v>
      </c>
      <c r="Q514">
        <v>0</v>
      </c>
      <c r="R514">
        <v>0</v>
      </c>
      <c r="S514">
        <v>1</v>
      </c>
      <c r="T514">
        <v>0</v>
      </c>
      <c r="U514">
        <v>0</v>
      </c>
      <c r="V514">
        <v>0</v>
      </c>
      <c r="W514">
        <v>1</v>
      </c>
      <c r="X514">
        <v>0</v>
      </c>
      <c r="Y514">
        <v>0</v>
      </c>
      <c r="Z514">
        <v>1</v>
      </c>
      <c r="AA514">
        <v>0</v>
      </c>
      <c r="AB514">
        <v>0</v>
      </c>
    </row>
    <row r="515" spans="1:28" x14ac:dyDescent="0.35">
      <c r="A515" t="s">
        <v>916</v>
      </c>
      <c r="B515" s="1">
        <v>44330</v>
      </c>
      <c r="C515" s="1">
        <v>44701</v>
      </c>
      <c r="D515">
        <v>1</v>
      </c>
      <c r="E515" t="s">
        <v>940</v>
      </c>
      <c r="F515" s="1">
        <v>44256</v>
      </c>
      <c r="G515">
        <v>1</v>
      </c>
      <c r="H515" s="1">
        <v>44330</v>
      </c>
      <c r="I515">
        <v>0</v>
      </c>
      <c r="J515" t="s">
        <v>1898</v>
      </c>
      <c r="K515" t="s">
        <v>1898</v>
      </c>
      <c r="L515" t="s">
        <v>1898</v>
      </c>
      <c r="M515" t="s">
        <v>1898</v>
      </c>
      <c r="N515" t="s">
        <v>1898</v>
      </c>
      <c r="O515" t="s">
        <v>1898</v>
      </c>
      <c r="P515">
        <v>1</v>
      </c>
      <c r="Q515">
        <v>0</v>
      </c>
      <c r="R515">
        <v>0</v>
      </c>
      <c r="S515">
        <v>1</v>
      </c>
      <c r="T515">
        <v>0</v>
      </c>
      <c r="U515">
        <v>0</v>
      </c>
      <c r="V515">
        <v>0</v>
      </c>
      <c r="W515">
        <v>1</v>
      </c>
      <c r="X515">
        <v>0</v>
      </c>
      <c r="Y515">
        <v>0</v>
      </c>
      <c r="Z515">
        <v>1</v>
      </c>
      <c r="AA515">
        <v>0</v>
      </c>
      <c r="AB515">
        <v>0</v>
      </c>
    </row>
    <row r="516" spans="1:28" x14ac:dyDescent="0.35">
      <c r="A516" t="s">
        <v>916</v>
      </c>
      <c r="B516" s="1">
        <v>44331</v>
      </c>
      <c r="C516" s="1">
        <v>44701</v>
      </c>
      <c r="D516">
        <v>1</v>
      </c>
      <c r="E516" t="s">
        <v>966</v>
      </c>
      <c r="F516" s="1">
        <v>44331</v>
      </c>
      <c r="G516">
        <v>0</v>
      </c>
      <c r="H516" s="1">
        <v>44593</v>
      </c>
      <c r="I516">
        <v>1</v>
      </c>
      <c r="J516">
        <v>1</v>
      </c>
      <c r="K516">
        <v>0</v>
      </c>
      <c r="L516">
        <v>0</v>
      </c>
      <c r="M516">
        <v>0</v>
      </c>
      <c r="N516">
        <v>0</v>
      </c>
      <c r="O516">
        <v>0</v>
      </c>
      <c r="P516">
        <v>0</v>
      </c>
      <c r="Q516" t="s">
        <v>1898</v>
      </c>
      <c r="R516" t="s">
        <v>1898</v>
      </c>
      <c r="S516" t="s">
        <v>1898</v>
      </c>
      <c r="T516" t="s">
        <v>1898</v>
      </c>
      <c r="U516" t="s">
        <v>1898</v>
      </c>
      <c r="V516" t="s">
        <v>1898</v>
      </c>
      <c r="W516">
        <v>0</v>
      </c>
      <c r="X516" t="s">
        <v>1898</v>
      </c>
      <c r="Y516" t="s">
        <v>1898</v>
      </c>
      <c r="Z516" t="s">
        <v>1898</v>
      </c>
      <c r="AA516" t="s">
        <v>1898</v>
      </c>
      <c r="AB516" t="s">
        <v>1898</v>
      </c>
    </row>
    <row r="517" spans="1:28" x14ac:dyDescent="0.35">
      <c r="A517" t="s">
        <v>916</v>
      </c>
      <c r="B517" s="1">
        <v>44332</v>
      </c>
      <c r="C517" s="1">
        <v>44701</v>
      </c>
      <c r="D517">
        <v>1</v>
      </c>
      <c r="E517" t="s">
        <v>968</v>
      </c>
      <c r="F517" s="1">
        <v>44332</v>
      </c>
      <c r="G517">
        <v>0</v>
      </c>
      <c r="H517" s="1">
        <v>44332</v>
      </c>
      <c r="I517">
        <v>1</v>
      </c>
      <c r="J517">
        <v>1</v>
      </c>
      <c r="K517">
        <v>0</v>
      </c>
      <c r="L517">
        <v>0</v>
      </c>
      <c r="M517">
        <v>0</v>
      </c>
      <c r="N517">
        <v>0</v>
      </c>
      <c r="O517">
        <v>0</v>
      </c>
      <c r="P517">
        <v>0</v>
      </c>
      <c r="Q517" t="s">
        <v>1898</v>
      </c>
      <c r="R517" t="s">
        <v>1898</v>
      </c>
      <c r="S517" t="s">
        <v>1898</v>
      </c>
      <c r="T517" t="s">
        <v>1898</v>
      </c>
      <c r="U517" t="s">
        <v>1898</v>
      </c>
      <c r="V517" t="s">
        <v>1898</v>
      </c>
      <c r="W517">
        <v>0</v>
      </c>
      <c r="X517" t="s">
        <v>1898</v>
      </c>
      <c r="Y517" t="s">
        <v>1898</v>
      </c>
      <c r="Z517" t="s">
        <v>1898</v>
      </c>
      <c r="AA517" t="s">
        <v>1898</v>
      </c>
      <c r="AB517" t="s">
        <v>1898</v>
      </c>
    </row>
    <row r="518" spans="1:28" x14ac:dyDescent="0.35">
      <c r="A518" t="s">
        <v>916</v>
      </c>
      <c r="B518" s="1">
        <v>44361</v>
      </c>
      <c r="C518" s="1">
        <v>44383</v>
      </c>
      <c r="D518">
        <v>1</v>
      </c>
      <c r="E518" t="s">
        <v>970</v>
      </c>
      <c r="F518" s="1">
        <v>44361</v>
      </c>
      <c r="G518">
        <v>0</v>
      </c>
      <c r="H518" s="1">
        <v>44361</v>
      </c>
      <c r="I518">
        <v>1</v>
      </c>
      <c r="J518">
        <v>0</v>
      </c>
      <c r="K518">
        <v>1</v>
      </c>
      <c r="L518">
        <v>0</v>
      </c>
      <c r="M518">
        <v>1</v>
      </c>
      <c r="N518">
        <v>0</v>
      </c>
      <c r="O518">
        <v>0</v>
      </c>
      <c r="P518">
        <v>0</v>
      </c>
      <c r="Q518" t="s">
        <v>1898</v>
      </c>
      <c r="R518" t="s">
        <v>1898</v>
      </c>
      <c r="S518" t="s">
        <v>1898</v>
      </c>
      <c r="T518" t="s">
        <v>1898</v>
      </c>
      <c r="U518" t="s">
        <v>1898</v>
      </c>
      <c r="V518" t="s">
        <v>1898</v>
      </c>
      <c r="W518">
        <v>0</v>
      </c>
      <c r="X518" t="s">
        <v>1898</v>
      </c>
      <c r="Y518" t="s">
        <v>1898</v>
      </c>
      <c r="Z518" t="s">
        <v>1898</v>
      </c>
      <c r="AA518" t="s">
        <v>1898</v>
      </c>
      <c r="AB518" t="s">
        <v>1898</v>
      </c>
    </row>
    <row r="519" spans="1:28" x14ac:dyDescent="0.35">
      <c r="A519" t="s">
        <v>916</v>
      </c>
      <c r="B519" s="1">
        <v>44361</v>
      </c>
      <c r="C519" s="1">
        <v>44383</v>
      </c>
      <c r="D519">
        <v>1</v>
      </c>
      <c r="E519" t="s">
        <v>971</v>
      </c>
      <c r="F519" s="1">
        <v>44361</v>
      </c>
      <c r="G519">
        <v>0</v>
      </c>
      <c r="H519" s="1">
        <v>44361</v>
      </c>
      <c r="I519">
        <v>1</v>
      </c>
      <c r="J519">
        <v>0</v>
      </c>
      <c r="K519">
        <v>1</v>
      </c>
      <c r="L519">
        <v>1</v>
      </c>
      <c r="M519">
        <v>1</v>
      </c>
      <c r="N519">
        <v>0</v>
      </c>
      <c r="O519">
        <v>0</v>
      </c>
      <c r="P519">
        <v>0</v>
      </c>
      <c r="Q519" t="s">
        <v>1898</v>
      </c>
      <c r="R519" t="s">
        <v>1898</v>
      </c>
      <c r="S519" t="s">
        <v>1898</v>
      </c>
      <c r="T519" t="s">
        <v>1898</v>
      </c>
      <c r="U519" t="s">
        <v>1898</v>
      </c>
      <c r="V519" t="s">
        <v>1898</v>
      </c>
      <c r="W519">
        <v>0</v>
      </c>
      <c r="X519" t="s">
        <v>1898</v>
      </c>
      <c r="Y519" t="s">
        <v>1898</v>
      </c>
      <c r="Z519" t="s">
        <v>1898</v>
      </c>
      <c r="AA519" t="s">
        <v>1898</v>
      </c>
      <c r="AB519" t="s">
        <v>1898</v>
      </c>
    </row>
    <row r="520" spans="1:28" x14ac:dyDescent="0.35">
      <c r="A520" t="s">
        <v>916</v>
      </c>
      <c r="B520" s="1">
        <v>44362</v>
      </c>
      <c r="C520" s="1">
        <v>44383</v>
      </c>
      <c r="D520">
        <v>1</v>
      </c>
      <c r="E520" t="s">
        <v>973</v>
      </c>
      <c r="F520" s="1">
        <v>44362</v>
      </c>
      <c r="G520">
        <v>0</v>
      </c>
      <c r="H520" s="1">
        <v>44362</v>
      </c>
      <c r="I520">
        <v>1</v>
      </c>
      <c r="J520">
        <v>0</v>
      </c>
      <c r="K520">
        <v>1</v>
      </c>
      <c r="L520">
        <v>1</v>
      </c>
      <c r="M520">
        <v>1</v>
      </c>
      <c r="N520">
        <v>0</v>
      </c>
      <c r="O520">
        <v>0</v>
      </c>
      <c r="P520">
        <v>0</v>
      </c>
      <c r="Q520" t="s">
        <v>1898</v>
      </c>
      <c r="R520" t="s">
        <v>1898</v>
      </c>
      <c r="S520" t="s">
        <v>1898</v>
      </c>
      <c r="T520" t="s">
        <v>1898</v>
      </c>
      <c r="U520" t="s">
        <v>1898</v>
      </c>
      <c r="V520" t="s">
        <v>1898</v>
      </c>
      <c r="W520">
        <v>0</v>
      </c>
      <c r="X520" t="s">
        <v>1898</v>
      </c>
      <c r="Y520" t="s">
        <v>1898</v>
      </c>
      <c r="Z520" t="s">
        <v>1898</v>
      </c>
      <c r="AA520" t="s">
        <v>1898</v>
      </c>
      <c r="AB520" t="s">
        <v>1898</v>
      </c>
    </row>
    <row r="521" spans="1:28" x14ac:dyDescent="0.35">
      <c r="A521" t="s">
        <v>916</v>
      </c>
      <c r="B521" s="1">
        <v>44362</v>
      </c>
      <c r="C521" s="1">
        <v>44383</v>
      </c>
      <c r="D521">
        <v>1</v>
      </c>
      <c r="E521" t="s">
        <v>975</v>
      </c>
      <c r="F521" s="1">
        <v>44362</v>
      </c>
      <c r="G521">
        <v>0</v>
      </c>
      <c r="H521" s="1">
        <v>44362</v>
      </c>
      <c r="I521">
        <v>1</v>
      </c>
      <c r="J521">
        <v>1</v>
      </c>
      <c r="K521">
        <v>1</v>
      </c>
      <c r="L521">
        <v>0</v>
      </c>
      <c r="M521">
        <v>1</v>
      </c>
      <c r="N521">
        <v>0</v>
      </c>
      <c r="O521">
        <v>0</v>
      </c>
      <c r="P521">
        <v>0</v>
      </c>
      <c r="Q521" t="s">
        <v>1898</v>
      </c>
      <c r="R521" t="s">
        <v>1898</v>
      </c>
      <c r="S521" t="s">
        <v>1898</v>
      </c>
      <c r="T521" t="s">
        <v>1898</v>
      </c>
      <c r="U521" t="s">
        <v>1898</v>
      </c>
      <c r="V521" t="s">
        <v>1898</v>
      </c>
      <c r="W521">
        <v>0</v>
      </c>
      <c r="X521" t="s">
        <v>1898</v>
      </c>
      <c r="Y521" t="s">
        <v>1898</v>
      </c>
      <c r="Z521" t="s">
        <v>1898</v>
      </c>
      <c r="AA521" t="s">
        <v>1898</v>
      </c>
      <c r="AB521" t="s">
        <v>1898</v>
      </c>
    </row>
    <row r="522" spans="1:28" x14ac:dyDescent="0.35">
      <c r="A522" t="s">
        <v>916</v>
      </c>
      <c r="B522" s="1">
        <v>44362</v>
      </c>
      <c r="C522" s="1">
        <v>44383</v>
      </c>
      <c r="D522">
        <v>1</v>
      </c>
      <c r="E522" t="s">
        <v>977</v>
      </c>
      <c r="F522" s="1">
        <v>44362</v>
      </c>
      <c r="G522">
        <v>0</v>
      </c>
      <c r="H522" s="1">
        <v>44362</v>
      </c>
      <c r="I522">
        <v>1</v>
      </c>
      <c r="J522">
        <v>1</v>
      </c>
      <c r="K522">
        <v>1</v>
      </c>
      <c r="L522">
        <v>0</v>
      </c>
      <c r="M522">
        <v>1</v>
      </c>
      <c r="N522">
        <v>0</v>
      </c>
      <c r="O522">
        <v>0</v>
      </c>
      <c r="P522">
        <v>0</v>
      </c>
      <c r="Q522" t="s">
        <v>1898</v>
      </c>
      <c r="R522" t="s">
        <v>1898</v>
      </c>
      <c r="S522" t="s">
        <v>1898</v>
      </c>
      <c r="T522" t="s">
        <v>1898</v>
      </c>
      <c r="U522" t="s">
        <v>1898</v>
      </c>
      <c r="V522" t="s">
        <v>1898</v>
      </c>
      <c r="W522">
        <v>0</v>
      </c>
      <c r="X522" t="s">
        <v>1898</v>
      </c>
      <c r="Y522" t="s">
        <v>1898</v>
      </c>
      <c r="Z522" t="s">
        <v>1898</v>
      </c>
      <c r="AA522" t="s">
        <v>1898</v>
      </c>
      <c r="AB522" t="s">
        <v>1898</v>
      </c>
    </row>
    <row r="523" spans="1:28" x14ac:dyDescent="0.35">
      <c r="A523" t="s">
        <v>916</v>
      </c>
      <c r="B523" s="1">
        <v>44364</v>
      </c>
      <c r="C523" s="1">
        <v>44383</v>
      </c>
      <c r="D523">
        <v>1</v>
      </c>
      <c r="E523" t="s">
        <v>978</v>
      </c>
      <c r="F523" s="1">
        <v>44364</v>
      </c>
      <c r="G523">
        <v>0</v>
      </c>
      <c r="H523" s="1">
        <v>44364</v>
      </c>
      <c r="I523">
        <v>1</v>
      </c>
      <c r="J523">
        <v>0</v>
      </c>
      <c r="K523">
        <v>1</v>
      </c>
      <c r="L523">
        <v>0</v>
      </c>
      <c r="M523">
        <v>1</v>
      </c>
      <c r="N523">
        <v>0</v>
      </c>
      <c r="O523">
        <v>0</v>
      </c>
      <c r="P523">
        <v>0</v>
      </c>
      <c r="Q523" t="s">
        <v>1898</v>
      </c>
      <c r="R523" t="s">
        <v>1898</v>
      </c>
      <c r="S523" t="s">
        <v>1898</v>
      </c>
      <c r="T523" t="s">
        <v>1898</v>
      </c>
      <c r="U523" t="s">
        <v>1898</v>
      </c>
      <c r="V523" t="s">
        <v>1898</v>
      </c>
      <c r="W523">
        <v>0</v>
      </c>
      <c r="X523" t="s">
        <v>1898</v>
      </c>
      <c r="Y523" t="s">
        <v>1898</v>
      </c>
      <c r="Z523" t="s">
        <v>1898</v>
      </c>
      <c r="AA523" t="s">
        <v>1898</v>
      </c>
      <c r="AB523" t="s">
        <v>1898</v>
      </c>
    </row>
    <row r="524" spans="1:28" x14ac:dyDescent="0.35">
      <c r="A524" t="s">
        <v>916</v>
      </c>
      <c r="B524" s="1">
        <v>44369</v>
      </c>
      <c r="C524" s="1">
        <v>44383</v>
      </c>
      <c r="D524">
        <v>1</v>
      </c>
      <c r="E524" t="s">
        <v>979</v>
      </c>
      <c r="F524" s="1">
        <v>44369</v>
      </c>
      <c r="G524">
        <v>0</v>
      </c>
      <c r="H524" s="1">
        <v>44369</v>
      </c>
      <c r="I524">
        <v>1</v>
      </c>
      <c r="J524">
        <v>1</v>
      </c>
      <c r="K524">
        <v>1</v>
      </c>
      <c r="L524">
        <v>0</v>
      </c>
      <c r="M524">
        <v>1</v>
      </c>
      <c r="N524">
        <v>0</v>
      </c>
      <c r="O524">
        <v>0</v>
      </c>
      <c r="P524">
        <v>0</v>
      </c>
      <c r="Q524" t="s">
        <v>1898</v>
      </c>
      <c r="R524" t="s">
        <v>1898</v>
      </c>
      <c r="S524" t="s">
        <v>1898</v>
      </c>
      <c r="T524" t="s">
        <v>1898</v>
      </c>
      <c r="U524" t="s">
        <v>1898</v>
      </c>
      <c r="V524" t="s">
        <v>1898</v>
      </c>
      <c r="W524">
        <v>0</v>
      </c>
      <c r="X524" t="s">
        <v>1898</v>
      </c>
      <c r="Y524" t="s">
        <v>1898</v>
      </c>
      <c r="Z524" t="s">
        <v>1898</v>
      </c>
      <c r="AA524" t="s">
        <v>1898</v>
      </c>
      <c r="AB524" t="s">
        <v>1898</v>
      </c>
    </row>
    <row r="525" spans="1:28" x14ac:dyDescent="0.35">
      <c r="A525" t="s">
        <v>916</v>
      </c>
      <c r="B525" s="1">
        <v>44384</v>
      </c>
      <c r="C525" s="1">
        <v>44701</v>
      </c>
      <c r="D525">
        <v>1</v>
      </c>
      <c r="E525" t="s">
        <v>970</v>
      </c>
      <c r="F525" s="1">
        <v>44361</v>
      </c>
      <c r="G525">
        <v>3</v>
      </c>
      <c r="H525" s="1">
        <v>44384</v>
      </c>
      <c r="I525">
        <v>1</v>
      </c>
      <c r="J525">
        <v>0</v>
      </c>
      <c r="K525">
        <v>1</v>
      </c>
      <c r="L525">
        <v>0</v>
      </c>
      <c r="M525">
        <v>1</v>
      </c>
      <c r="N525">
        <v>0</v>
      </c>
      <c r="O525">
        <v>0</v>
      </c>
      <c r="P525">
        <v>0</v>
      </c>
      <c r="Q525" t="s">
        <v>1898</v>
      </c>
      <c r="R525" t="s">
        <v>1898</v>
      </c>
      <c r="S525" t="s">
        <v>1898</v>
      </c>
      <c r="T525" t="s">
        <v>1898</v>
      </c>
      <c r="U525" t="s">
        <v>1898</v>
      </c>
      <c r="V525" t="s">
        <v>1898</v>
      </c>
      <c r="W525">
        <v>0</v>
      </c>
      <c r="X525" t="s">
        <v>1898</v>
      </c>
      <c r="Y525" t="s">
        <v>1898</v>
      </c>
      <c r="Z525" t="s">
        <v>1898</v>
      </c>
      <c r="AA525" t="s">
        <v>1898</v>
      </c>
      <c r="AB525" t="s">
        <v>1898</v>
      </c>
    </row>
    <row r="526" spans="1:28" x14ac:dyDescent="0.35">
      <c r="A526" t="s">
        <v>916</v>
      </c>
      <c r="B526" s="1">
        <v>44384</v>
      </c>
      <c r="C526" s="1">
        <v>44701</v>
      </c>
      <c r="D526">
        <v>1</v>
      </c>
      <c r="E526" t="s">
        <v>971</v>
      </c>
      <c r="F526" s="1">
        <v>44361</v>
      </c>
      <c r="G526">
        <v>3</v>
      </c>
      <c r="H526" s="1">
        <v>44384</v>
      </c>
      <c r="I526">
        <v>1</v>
      </c>
      <c r="J526">
        <v>0</v>
      </c>
      <c r="K526">
        <v>1</v>
      </c>
      <c r="L526">
        <v>1</v>
      </c>
      <c r="M526">
        <v>1</v>
      </c>
      <c r="N526">
        <v>0</v>
      </c>
      <c r="O526">
        <v>0</v>
      </c>
      <c r="P526">
        <v>0</v>
      </c>
      <c r="Q526" t="s">
        <v>1898</v>
      </c>
      <c r="R526" t="s">
        <v>1898</v>
      </c>
      <c r="S526" t="s">
        <v>1898</v>
      </c>
      <c r="T526" t="s">
        <v>1898</v>
      </c>
      <c r="U526" t="s">
        <v>1898</v>
      </c>
      <c r="V526" t="s">
        <v>1898</v>
      </c>
      <c r="W526">
        <v>0</v>
      </c>
      <c r="X526" t="s">
        <v>1898</v>
      </c>
      <c r="Y526" t="s">
        <v>1898</v>
      </c>
      <c r="Z526" t="s">
        <v>1898</v>
      </c>
      <c r="AA526" t="s">
        <v>1898</v>
      </c>
      <c r="AB526" t="s">
        <v>1898</v>
      </c>
    </row>
    <row r="527" spans="1:28" x14ac:dyDescent="0.35">
      <c r="A527" t="s">
        <v>916</v>
      </c>
      <c r="B527" s="1">
        <v>44384</v>
      </c>
      <c r="C527" s="1">
        <v>44701</v>
      </c>
      <c r="D527">
        <v>1</v>
      </c>
      <c r="E527" t="s">
        <v>973</v>
      </c>
      <c r="F527" s="1">
        <v>44362</v>
      </c>
      <c r="G527">
        <v>3</v>
      </c>
      <c r="H527" s="1">
        <v>44384</v>
      </c>
      <c r="I527">
        <v>1</v>
      </c>
      <c r="J527">
        <v>0</v>
      </c>
      <c r="K527">
        <v>1</v>
      </c>
      <c r="L527">
        <v>1</v>
      </c>
      <c r="M527">
        <v>1</v>
      </c>
      <c r="N527">
        <v>0</v>
      </c>
      <c r="O527">
        <v>0</v>
      </c>
      <c r="P527">
        <v>0</v>
      </c>
      <c r="Q527" t="s">
        <v>1898</v>
      </c>
      <c r="R527" t="s">
        <v>1898</v>
      </c>
      <c r="S527" t="s">
        <v>1898</v>
      </c>
      <c r="T527" t="s">
        <v>1898</v>
      </c>
      <c r="U527" t="s">
        <v>1898</v>
      </c>
      <c r="V527" t="s">
        <v>1898</v>
      </c>
      <c r="W527">
        <v>0</v>
      </c>
      <c r="X527" t="s">
        <v>1898</v>
      </c>
      <c r="Y527" t="s">
        <v>1898</v>
      </c>
      <c r="Z527" t="s">
        <v>1898</v>
      </c>
      <c r="AA527" t="s">
        <v>1898</v>
      </c>
      <c r="AB527" t="s">
        <v>1898</v>
      </c>
    </row>
    <row r="528" spans="1:28" x14ac:dyDescent="0.35">
      <c r="A528" t="s">
        <v>916</v>
      </c>
      <c r="B528" s="1">
        <v>44384</v>
      </c>
      <c r="C528" s="1">
        <v>44701</v>
      </c>
      <c r="D528">
        <v>1</v>
      </c>
      <c r="E528" t="s">
        <v>975</v>
      </c>
      <c r="F528" s="1">
        <v>44362</v>
      </c>
      <c r="G528">
        <v>0</v>
      </c>
      <c r="H528" s="1">
        <v>44362</v>
      </c>
      <c r="I528">
        <v>1</v>
      </c>
      <c r="J528">
        <v>1</v>
      </c>
      <c r="K528">
        <v>1</v>
      </c>
      <c r="L528">
        <v>0</v>
      </c>
      <c r="M528">
        <v>1</v>
      </c>
      <c r="N528">
        <v>0</v>
      </c>
      <c r="O528">
        <v>0</v>
      </c>
      <c r="P528">
        <v>0</v>
      </c>
      <c r="Q528" t="s">
        <v>1898</v>
      </c>
      <c r="R528" t="s">
        <v>1898</v>
      </c>
      <c r="S528" t="s">
        <v>1898</v>
      </c>
      <c r="T528" t="s">
        <v>1898</v>
      </c>
      <c r="U528" t="s">
        <v>1898</v>
      </c>
      <c r="V528" t="s">
        <v>1898</v>
      </c>
      <c r="W528">
        <v>0</v>
      </c>
      <c r="X528" t="s">
        <v>1898</v>
      </c>
      <c r="Y528" t="s">
        <v>1898</v>
      </c>
      <c r="Z528" t="s">
        <v>1898</v>
      </c>
      <c r="AA528" t="s">
        <v>1898</v>
      </c>
      <c r="AB528" t="s">
        <v>1898</v>
      </c>
    </row>
    <row r="529" spans="1:28" x14ac:dyDescent="0.35">
      <c r="A529" t="s">
        <v>916</v>
      </c>
      <c r="B529" s="1">
        <v>44384</v>
      </c>
      <c r="C529" s="1">
        <v>44701</v>
      </c>
      <c r="D529">
        <v>1</v>
      </c>
      <c r="E529" t="s">
        <v>977</v>
      </c>
      <c r="F529" s="1">
        <v>44362</v>
      </c>
      <c r="G529">
        <v>3</v>
      </c>
      <c r="H529" s="1">
        <v>44384</v>
      </c>
      <c r="I529">
        <v>1</v>
      </c>
      <c r="J529">
        <v>1</v>
      </c>
      <c r="K529">
        <v>1</v>
      </c>
      <c r="L529">
        <v>0</v>
      </c>
      <c r="M529">
        <v>1</v>
      </c>
      <c r="N529">
        <v>0</v>
      </c>
      <c r="O529">
        <v>0</v>
      </c>
      <c r="P529">
        <v>0</v>
      </c>
      <c r="Q529" t="s">
        <v>1898</v>
      </c>
      <c r="R529" t="s">
        <v>1898</v>
      </c>
      <c r="S529" t="s">
        <v>1898</v>
      </c>
      <c r="T529" t="s">
        <v>1898</v>
      </c>
      <c r="U529" t="s">
        <v>1898</v>
      </c>
      <c r="V529" t="s">
        <v>1898</v>
      </c>
      <c r="W529">
        <v>0</v>
      </c>
      <c r="X529" t="s">
        <v>1898</v>
      </c>
      <c r="Y529" t="s">
        <v>1898</v>
      </c>
      <c r="Z529" t="s">
        <v>1898</v>
      </c>
      <c r="AA529" t="s">
        <v>1898</v>
      </c>
      <c r="AB529" t="s">
        <v>1898</v>
      </c>
    </row>
    <row r="530" spans="1:28" x14ac:dyDescent="0.35">
      <c r="A530" t="s">
        <v>916</v>
      </c>
      <c r="B530" s="1">
        <v>44384</v>
      </c>
      <c r="C530" s="1">
        <v>44701</v>
      </c>
      <c r="D530">
        <v>1</v>
      </c>
      <c r="E530" t="s">
        <v>978</v>
      </c>
      <c r="F530" s="1">
        <v>44364</v>
      </c>
      <c r="G530">
        <v>3</v>
      </c>
      <c r="H530" s="1">
        <v>44384</v>
      </c>
      <c r="I530">
        <v>1</v>
      </c>
      <c r="J530">
        <v>0</v>
      </c>
      <c r="K530">
        <v>1</v>
      </c>
      <c r="L530">
        <v>0</v>
      </c>
      <c r="M530">
        <v>1</v>
      </c>
      <c r="N530">
        <v>0</v>
      </c>
      <c r="O530">
        <v>0</v>
      </c>
      <c r="P530">
        <v>0</v>
      </c>
      <c r="Q530" t="s">
        <v>1898</v>
      </c>
      <c r="R530" t="s">
        <v>1898</v>
      </c>
      <c r="S530" t="s">
        <v>1898</v>
      </c>
      <c r="T530" t="s">
        <v>1898</v>
      </c>
      <c r="U530" t="s">
        <v>1898</v>
      </c>
      <c r="V530" t="s">
        <v>1898</v>
      </c>
      <c r="W530">
        <v>0</v>
      </c>
      <c r="X530" t="s">
        <v>1898</v>
      </c>
      <c r="Y530" t="s">
        <v>1898</v>
      </c>
      <c r="Z530" t="s">
        <v>1898</v>
      </c>
      <c r="AA530" t="s">
        <v>1898</v>
      </c>
      <c r="AB530" t="s">
        <v>1898</v>
      </c>
    </row>
    <row r="531" spans="1:28" x14ac:dyDescent="0.35">
      <c r="A531" t="s">
        <v>916</v>
      </c>
      <c r="B531" s="1">
        <v>44384</v>
      </c>
      <c r="C531" s="1">
        <v>44701</v>
      </c>
      <c r="D531">
        <v>1</v>
      </c>
      <c r="E531" t="s">
        <v>979</v>
      </c>
      <c r="F531" s="1">
        <v>44369</v>
      </c>
      <c r="G531">
        <v>3</v>
      </c>
      <c r="H531" s="1">
        <v>44384</v>
      </c>
      <c r="I531">
        <v>1</v>
      </c>
      <c r="J531">
        <v>1</v>
      </c>
      <c r="K531">
        <v>1</v>
      </c>
      <c r="L531">
        <v>0</v>
      </c>
      <c r="M531">
        <v>1</v>
      </c>
      <c r="N531">
        <v>0</v>
      </c>
      <c r="O531">
        <v>0</v>
      </c>
      <c r="P531">
        <v>0</v>
      </c>
      <c r="Q531" t="s">
        <v>1898</v>
      </c>
      <c r="R531" t="s">
        <v>1898</v>
      </c>
      <c r="S531" t="s">
        <v>1898</v>
      </c>
      <c r="T531" t="s">
        <v>1898</v>
      </c>
      <c r="U531" t="s">
        <v>1898</v>
      </c>
      <c r="V531" t="s">
        <v>1898</v>
      </c>
      <c r="W531">
        <v>0</v>
      </c>
      <c r="X531" t="s">
        <v>1898</v>
      </c>
      <c r="Y531" t="s">
        <v>1898</v>
      </c>
      <c r="Z531" t="s">
        <v>1898</v>
      </c>
      <c r="AA531" t="s">
        <v>1898</v>
      </c>
      <c r="AB531" t="s">
        <v>1898</v>
      </c>
    </row>
    <row r="532" spans="1:28" x14ac:dyDescent="0.35">
      <c r="A532" t="s">
        <v>916</v>
      </c>
      <c r="B532" s="1">
        <v>44592</v>
      </c>
      <c r="C532" s="1">
        <v>44701</v>
      </c>
      <c r="D532">
        <v>1</v>
      </c>
      <c r="E532" t="s">
        <v>984</v>
      </c>
      <c r="F532" s="1">
        <v>44592</v>
      </c>
      <c r="G532">
        <v>0</v>
      </c>
      <c r="H532" s="1">
        <v>44592</v>
      </c>
      <c r="I532">
        <v>1</v>
      </c>
      <c r="J532">
        <v>0</v>
      </c>
      <c r="K532">
        <v>0</v>
      </c>
      <c r="L532">
        <v>1</v>
      </c>
      <c r="M532">
        <v>0</v>
      </c>
      <c r="N532">
        <v>0</v>
      </c>
      <c r="O532">
        <v>0</v>
      </c>
      <c r="P532">
        <v>0</v>
      </c>
      <c r="Q532" t="s">
        <v>1898</v>
      </c>
      <c r="R532" t="s">
        <v>1898</v>
      </c>
      <c r="S532" t="s">
        <v>1898</v>
      </c>
      <c r="T532" t="s">
        <v>1898</v>
      </c>
      <c r="U532" t="s">
        <v>1898</v>
      </c>
      <c r="V532" t="s">
        <v>1898</v>
      </c>
      <c r="W532">
        <v>1</v>
      </c>
      <c r="X532">
        <v>0</v>
      </c>
      <c r="Y532">
        <v>0</v>
      </c>
      <c r="Z532">
        <v>1</v>
      </c>
      <c r="AA532">
        <v>0</v>
      </c>
      <c r="AB532">
        <v>0</v>
      </c>
    </row>
    <row r="533" spans="1:28" x14ac:dyDescent="0.35">
      <c r="A533" t="s">
        <v>916</v>
      </c>
      <c r="B533" s="1">
        <v>44595</v>
      </c>
      <c r="C533" s="1">
        <v>44701</v>
      </c>
      <c r="D533">
        <v>1</v>
      </c>
      <c r="E533" t="s">
        <v>986</v>
      </c>
      <c r="F533" s="1">
        <v>44595</v>
      </c>
      <c r="G533">
        <v>0</v>
      </c>
      <c r="H533" s="1">
        <v>44658</v>
      </c>
      <c r="I533">
        <v>1</v>
      </c>
      <c r="J533">
        <v>1</v>
      </c>
      <c r="K533">
        <v>1</v>
      </c>
      <c r="L533">
        <v>0</v>
      </c>
      <c r="M533">
        <v>1</v>
      </c>
      <c r="N533">
        <v>0</v>
      </c>
      <c r="O533">
        <v>0</v>
      </c>
      <c r="P533">
        <v>0</v>
      </c>
      <c r="Q533" t="s">
        <v>1898</v>
      </c>
      <c r="R533" t="s">
        <v>1898</v>
      </c>
      <c r="S533" t="s">
        <v>1898</v>
      </c>
      <c r="T533" t="s">
        <v>1898</v>
      </c>
      <c r="U533" t="s">
        <v>1898</v>
      </c>
      <c r="V533" t="s">
        <v>1898</v>
      </c>
      <c r="W533">
        <v>0</v>
      </c>
      <c r="X533" t="s">
        <v>1898</v>
      </c>
      <c r="Y533" t="s">
        <v>1898</v>
      </c>
      <c r="Z533" t="s">
        <v>1898</v>
      </c>
      <c r="AA533" t="s">
        <v>1898</v>
      </c>
      <c r="AB533" t="s">
        <v>1898</v>
      </c>
    </row>
    <row r="534" spans="1:28" x14ac:dyDescent="0.35">
      <c r="A534" t="s">
        <v>916</v>
      </c>
      <c r="B534" s="1">
        <v>44595</v>
      </c>
      <c r="C534" s="1">
        <v>44701</v>
      </c>
      <c r="D534">
        <v>1</v>
      </c>
      <c r="E534" t="s">
        <v>988</v>
      </c>
      <c r="F534" s="1">
        <v>44595</v>
      </c>
      <c r="G534">
        <v>0</v>
      </c>
      <c r="H534" s="1">
        <v>44595</v>
      </c>
      <c r="I534">
        <v>1</v>
      </c>
      <c r="J534">
        <v>1</v>
      </c>
      <c r="K534">
        <v>1</v>
      </c>
      <c r="L534">
        <v>0</v>
      </c>
      <c r="M534">
        <v>1</v>
      </c>
      <c r="N534">
        <v>0</v>
      </c>
      <c r="O534">
        <v>0</v>
      </c>
      <c r="P534">
        <v>0</v>
      </c>
      <c r="Q534" t="s">
        <v>1898</v>
      </c>
      <c r="R534" t="s">
        <v>1898</v>
      </c>
      <c r="S534" t="s">
        <v>1898</v>
      </c>
      <c r="T534" t="s">
        <v>1898</v>
      </c>
      <c r="U534" t="s">
        <v>1898</v>
      </c>
      <c r="V534" t="s">
        <v>1898</v>
      </c>
      <c r="W534">
        <v>0</v>
      </c>
      <c r="X534" t="s">
        <v>1898</v>
      </c>
      <c r="Y534" t="s">
        <v>1898</v>
      </c>
      <c r="Z534" t="s">
        <v>1898</v>
      </c>
      <c r="AA534" t="s">
        <v>1898</v>
      </c>
      <c r="AB534" t="s">
        <v>1898</v>
      </c>
    </row>
    <row r="535" spans="1:28" x14ac:dyDescent="0.35">
      <c r="A535" t="s">
        <v>916</v>
      </c>
      <c r="B535" s="1">
        <v>44595</v>
      </c>
      <c r="C535" s="1">
        <v>44701</v>
      </c>
      <c r="D535">
        <v>1</v>
      </c>
      <c r="E535" t="s">
        <v>990</v>
      </c>
      <c r="F535" s="1">
        <v>44595</v>
      </c>
      <c r="G535">
        <v>0</v>
      </c>
      <c r="H535" s="1">
        <v>44595</v>
      </c>
      <c r="I535">
        <v>1</v>
      </c>
      <c r="J535">
        <v>0</v>
      </c>
      <c r="K535">
        <v>0</v>
      </c>
      <c r="L535">
        <v>1</v>
      </c>
      <c r="M535">
        <v>0</v>
      </c>
      <c r="N535">
        <v>0</v>
      </c>
      <c r="O535">
        <v>0</v>
      </c>
      <c r="P535">
        <v>0</v>
      </c>
      <c r="Q535" t="s">
        <v>1898</v>
      </c>
      <c r="R535" t="s">
        <v>1898</v>
      </c>
      <c r="S535" t="s">
        <v>1898</v>
      </c>
      <c r="T535" t="s">
        <v>1898</v>
      </c>
      <c r="U535" t="s">
        <v>1898</v>
      </c>
      <c r="V535" t="s">
        <v>1898</v>
      </c>
      <c r="W535">
        <v>1</v>
      </c>
      <c r="X535">
        <v>0</v>
      </c>
      <c r="Y535">
        <v>0</v>
      </c>
      <c r="Z535">
        <v>1</v>
      </c>
      <c r="AA535">
        <v>0</v>
      </c>
      <c r="AB535">
        <v>0</v>
      </c>
    </row>
    <row r="536" spans="1:28" x14ac:dyDescent="0.35">
      <c r="A536" t="s">
        <v>916</v>
      </c>
      <c r="B536" s="1">
        <v>44595</v>
      </c>
      <c r="C536" s="1">
        <v>44701</v>
      </c>
      <c r="D536">
        <v>1</v>
      </c>
      <c r="E536" t="s">
        <v>992</v>
      </c>
      <c r="F536" s="1">
        <v>44595</v>
      </c>
      <c r="G536">
        <v>0</v>
      </c>
      <c r="H536" s="1">
        <v>44595</v>
      </c>
      <c r="I536">
        <v>1</v>
      </c>
      <c r="J536">
        <v>1</v>
      </c>
      <c r="K536">
        <v>1</v>
      </c>
      <c r="L536">
        <v>0</v>
      </c>
      <c r="M536">
        <v>1</v>
      </c>
      <c r="N536">
        <v>0</v>
      </c>
      <c r="O536">
        <v>0</v>
      </c>
      <c r="P536">
        <v>0</v>
      </c>
      <c r="Q536" t="s">
        <v>1898</v>
      </c>
      <c r="R536" t="s">
        <v>1898</v>
      </c>
      <c r="S536" t="s">
        <v>1898</v>
      </c>
      <c r="T536" t="s">
        <v>1898</v>
      </c>
      <c r="U536" t="s">
        <v>1898</v>
      </c>
      <c r="V536" t="s">
        <v>1898</v>
      </c>
      <c r="W536">
        <v>0</v>
      </c>
      <c r="X536" t="s">
        <v>1898</v>
      </c>
      <c r="Y536" t="s">
        <v>1898</v>
      </c>
      <c r="Z536" t="s">
        <v>1898</v>
      </c>
      <c r="AA536" t="s">
        <v>1898</v>
      </c>
      <c r="AB536" t="s">
        <v>1898</v>
      </c>
    </row>
    <row r="537" spans="1:28" x14ac:dyDescent="0.35">
      <c r="A537" t="s">
        <v>916</v>
      </c>
      <c r="B537" s="1">
        <v>44595</v>
      </c>
      <c r="C537" s="1">
        <v>44701</v>
      </c>
      <c r="D537">
        <v>1</v>
      </c>
      <c r="E537" t="s">
        <v>994</v>
      </c>
      <c r="F537" s="1">
        <v>44595</v>
      </c>
      <c r="G537">
        <v>0</v>
      </c>
      <c r="H537" s="1">
        <v>44595</v>
      </c>
      <c r="I537">
        <v>1</v>
      </c>
      <c r="J537">
        <v>1</v>
      </c>
      <c r="K537">
        <v>1</v>
      </c>
      <c r="L537">
        <v>0</v>
      </c>
      <c r="M537">
        <v>1</v>
      </c>
      <c r="N537">
        <v>0</v>
      </c>
      <c r="O537">
        <v>0</v>
      </c>
      <c r="P537">
        <v>0</v>
      </c>
      <c r="Q537" t="s">
        <v>1898</v>
      </c>
      <c r="R537" t="s">
        <v>1898</v>
      </c>
      <c r="S537" t="s">
        <v>1898</v>
      </c>
      <c r="T537" t="s">
        <v>1898</v>
      </c>
      <c r="U537" t="s">
        <v>1898</v>
      </c>
      <c r="V537" t="s">
        <v>1898</v>
      </c>
      <c r="W537">
        <v>0</v>
      </c>
      <c r="X537" t="s">
        <v>1898</v>
      </c>
      <c r="Y537" t="s">
        <v>1898</v>
      </c>
      <c r="Z537" t="s">
        <v>1898</v>
      </c>
      <c r="AA537" t="s">
        <v>1898</v>
      </c>
      <c r="AB537" t="s">
        <v>1898</v>
      </c>
    </row>
    <row r="538" spans="1:28" x14ac:dyDescent="0.35">
      <c r="A538" t="s">
        <v>916</v>
      </c>
      <c r="B538" s="1">
        <v>44602</v>
      </c>
      <c r="C538" s="1">
        <v>44701</v>
      </c>
      <c r="D538">
        <v>1</v>
      </c>
      <c r="E538" t="s">
        <v>996</v>
      </c>
      <c r="F538" s="1">
        <v>44602</v>
      </c>
      <c r="G538">
        <v>0</v>
      </c>
      <c r="H538" s="1">
        <v>44602</v>
      </c>
      <c r="I538">
        <v>1</v>
      </c>
      <c r="J538">
        <v>0</v>
      </c>
      <c r="K538">
        <v>0</v>
      </c>
      <c r="L538">
        <v>1</v>
      </c>
      <c r="M538">
        <v>0</v>
      </c>
      <c r="N538">
        <v>0</v>
      </c>
      <c r="O538">
        <v>0</v>
      </c>
      <c r="P538">
        <v>0</v>
      </c>
      <c r="Q538" t="s">
        <v>1898</v>
      </c>
      <c r="R538" t="s">
        <v>1898</v>
      </c>
      <c r="S538" t="s">
        <v>1898</v>
      </c>
      <c r="T538" t="s">
        <v>1898</v>
      </c>
      <c r="U538" t="s">
        <v>1898</v>
      </c>
      <c r="V538" t="s">
        <v>1898</v>
      </c>
      <c r="W538">
        <v>1</v>
      </c>
      <c r="X538">
        <v>0</v>
      </c>
      <c r="Y538">
        <v>0</v>
      </c>
      <c r="Z538">
        <v>1</v>
      </c>
      <c r="AA538">
        <v>0</v>
      </c>
      <c r="AB538">
        <v>0</v>
      </c>
    </row>
    <row r="539" spans="1:28" x14ac:dyDescent="0.35">
      <c r="A539" t="s">
        <v>916</v>
      </c>
      <c r="B539" s="1">
        <v>44609</v>
      </c>
      <c r="C539" s="1">
        <v>44701</v>
      </c>
      <c r="D539">
        <v>1</v>
      </c>
      <c r="E539" t="s">
        <v>998</v>
      </c>
      <c r="F539" s="1">
        <v>44609</v>
      </c>
      <c r="G539">
        <v>0</v>
      </c>
      <c r="H539" s="1">
        <v>44609</v>
      </c>
      <c r="I539">
        <v>1</v>
      </c>
      <c r="J539">
        <v>0</v>
      </c>
      <c r="K539">
        <v>0</v>
      </c>
      <c r="L539">
        <v>1</v>
      </c>
      <c r="M539">
        <v>0</v>
      </c>
      <c r="N539">
        <v>0</v>
      </c>
      <c r="O539">
        <v>0</v>
      </c>
      <c r="P539">
        <v>1</v>
      </c>
      <c r="Q539">
        <v>0</v>
      </c>
      <c r="R539">
        <v>0</v>
      </c>
      <c r="S539">
        <v>1</v>
      </c>
      <c r="T539">
        <v>0</v>
      </c>
      <c r="U539">
        <v>0</v>
      </c>
      <c r="V539">
        <v>0</v>
      </c>
      <c r="W539">
        <v>1</v>
      </c>
      <c r="X539">
        <v>0</v>
      </c>
      <c r="Y539">
        <v>0</v>
      </c>
      <c r="Z539">
        <v>1</v>
      </c>
      <c r="AA539">
        <v>0</v>
      </c>
      <c r="AB539">
        <v>0</v>
      </c>
    </row>
    <row r="540" spans="1:28" x14ac:dyDescent="0.35">
      <c r="A540" t="s">
        <v>916</v>
      </c>
      <c r="B540" s="1">
        <v>44622</v>
      </c>
      <c r="C540" s="1">
        <v>44701</v>
      </c>
      <c r="D540">
        <v>1</v>
      </c>
      <c r="E540" t="s">
        <v>1000</v>
      </c>
      <c r="F540" s="1">
        <v>44622</v>
      </c>
      <c r="G540">
        <v>0</v>
      </c>
      <c r="H540" s="1">
        <v>44630</v>
      </c>
      <c r="I540">
        <v>1</v>
      </c>
      <c r="J540">
        <v>0</v>
      </c>
      <c r="K540">
        <v>0</v>
      </c>
      <c r="L540">
        <v>1</v>
      </c>
      <c r="M540">
        <v>0</v>
      </c>
      <c r="N540">
        <v>0</v>
      </c>
      <c r="O540">
        <v>0</v>
      </c>
      <c r="P540">
        <v>1</v>
      </c>
      <c r="Q540">
        <v>0</v>
      </c>
      <c r="R540">
        <v>0</v>
      </c>
      <c r="S540">
        <v>1</v>
      </c>
      <c r="T540">
        <v>0</v>
      </c>
      <c r="U540">
        <v>0</v>
      </c>
      <c r="V540">
        <v>0</v>
      </c>
      <c r="W540">
        <v>0</v>
      </c>
      <c r="X540" t="s">
        <v>1898</v>
      </c>
      <c r="Y540" t="s">
        <v>1898</v>
      </c>
      <c r="Z540" t="s">
        <v>1898</v>
      </c>
      <c r="AA540" t="s">
        <v>1898</v>
      </c>
      <c r="AB540" t="s">
        <v>1898</v>
      </c>
    </row>
    <row r="541" spans="1:28" x14ac:dyDescent="0.35">
      <c r="A541" t="s">
        <v>916</v>
      </c>
      <c r="B541" s="1">
        <v>44629</v>
      </c>
      <c r="C541" s="1">
        <v>44701</v>
      </c>
      <c r="D541">
        <v>1</v>
      </c>
      <c r="E541" t="s">
        <v>1004</v>
      </c>
      <c r="F541" s="1">
        <v>44629</v>
      </c>
      <c r="G541">
        <v>0</v>
      </c>
      <c r="H541" s="1">
        <v>44629</v>
      </c>
      <c r="I541">
        <v>1</v>
      </c>
      <c r="J541">
        <v>1</v>
      </c>
      <c r="K541">
        <v>1</v>
      </c>
      <c r="L541">
        <v>0</v>
      </c>
      <c r="M541">
        <v>1</v>
      </c>
      <c r="N541">
        <v>0</v>
      </c>
      <c r="O541">
        <v>0</v>
      </c>
      <c r="P541">
        <v>0</v>
      </c>
      <c r="Q541" t="s">
        <v>1898</v>
      </c>
      <c r="R541" t="s">
        <v>1898</v>
      </c>
      <c r="S541" t="s">
        <v>1898</v>
      </c>
      <c r="T541" t="s">
        <v>1898</v>
      </c>
      <c r="U541" t="s">
        <v>1898</v>
      </c>
      <c r="V541" t="s">
        <v>1898</v>
      </c>
      <c r="W541">
        <v>0</v>
      </c>
      <c r="X541" t="s">
        <v>1898</v>
      </c>
      <c r="Y541" t="s">
        <v>1898</v>
      </c>
      <c r="Z541" t="s">
        <v>1898</v>
      </c>
      <c r="AA541" t="s">
        <v>1898</v>
      </c>
      <c r="AB541" t="s">
        <v>1898</v>
      </c>
    </row>
    <row r="542" spans="1:28" x14ac:dyDescent="0.35">
      <c r="A542" t="s">
        <v>916</v>
      </c>
      <c r="B542" s="1">
        <v>44630</v>
      </c>
      <c r="C542" s="1">
        <v>44701</v>
      </c>
      <c r="D542">
        <v>1</v>
      </c>
      <c r="E542" t="s">
        <v>1006</v>
      </c>
      <c r="F542" s="1">
        <v>44630</v>
      </c>
      <c r="G542">
        <v>0</v>
      </c>
      <c r="H542" s="1">
        <v>44630</v>
      </c>
      <c r="I542">
        <v>1</v>
      </c>
      <c r="J542">
        <v>1</v>
      </c>
      <c r="K542">
        <v>1</v>
      </c>
      <c r="L542">
        <v>1</v>
      </c>
      <c r="M542">
        <v>1</v>
      </c>
      <c r="N542">
        <v>0</v>
      </c>
      <c r="O542">
        <v>0</v>
      </c>
      <c r="P542">
        <v>0</v>
      </c>
      <c r="Q542" t="s">
        <v>1898</v>
      </c>
      <c r="R542" t="s">
        <v>1898</v>
      </c>
      <c r="S542" t="s">
        <v>1898</v>
      </c>
      <c r="T542" t="s">
        <v>1898</v>
      </c>
      <c r="U542" t="s">
        <v>1898</v>
      </c>
      <c r="V542" t="s">
        <v>1898</v>
      </c>
      <c r="W542">
        <v>0</v>
      </c>
      <c r="X542" t="s">
        <v>1898</v>
      </c>
      <c r="Y542" t="s">
        <v>1898</v>
      </c>
      <c r="Z542" t="s">
        <v>1898</v>
      </c>
      <c r="AA542" t="s">
        <v>1898</v>
      </c>
      <c r="AB542" t="s">
        <v>1898</v>
      </c>
    </row>
    <row r="543" spans="1:28" x14ac:dyDescent="0.35">
      <c r="A543" t="s">
        <v>916</v>
      </c>
      <c r="B543" s="1">
        <v>44634</v>
      </c>
      <c r="C543" s="1">
        <v>44701</v>
      </c>
      <c r="D543">
        <v>1</v>
      </c>
      <c r="E543" t="s">
        <v>1008</v>
      </c>
      <c r="F543" s="1">
        <v>44634</v>
      </c>
      <c r="G543">
        <v>0</v>
      </c>
      <c r="H543" s="1">
        <v>44634</v>
      </c>
      <c r="I543">
        <v>1</v>
      </c>
      <c r="J543">
        <v>0</v>
      </c>
      <c r="K543">
        <v>0</v>
      </c>
      <c r="L543">
        <v>1</v>
      </c>
      <c r="M543">
        <v>0</v>
      </c>
      <c r="N543">
        <v>0</v>
      </c>
      <c r="O543">
        <v>0</v>
      </c>
      <c r="P543">
        <v>1</v>
      </c>
      <c r="Q543">
        <v>0</v>
      </c>
      <c r="R543">
        <v>0</v>
      </c>
      <c r="S543">
        <v>1</v>
      </c>
      <c r="T543">
        <v>0</v>
      </c>
      <c r="U543">
        <v>0</v>
      </c>
      <c r="V543">
        <v>0</v>
      </c>
      <c r="W543">
        <v>1</v>
      </c>
      <c r="X543">
        <v>0</v>
      </c>
      <c r="Y543">
        <v>0</v>
      </c>
      <c r="Z543">
        <v>1</v>
      </c>
      <c r="AA543">
        <v>0</v>
      </c>
      <c r="AB543">
        <v>0</v>
      </c>
    </row>
    <row r="544" spans="1:28" x14ac:dyDescent="0.35">
      <c r="A544" t="s">
        <v>916</v>
      </c>
      <c r="B544" s="1">
        <v>44637</v>
      </c>
      <c r="C544" s="1">
        <v>44701</v>
      </c>
      <c r="D544">
        <v>1</v>
      </c>
      <c r="E544" t="s">
        <v>1010</v>
      </c>
      <c r="F544" s="1">
        <v>44637</v>
      </c>
      <c r="G544">
        <v>0</v>
      </c>
      <c r="H544" s="1">
        <v>44637</v>
      </c>
      <c r="I544">
        <v>1</v>
      </c>
      <c r="J544">
        <v>0</v>
      </c>
      <c r="K544">
        <v>0</v>
      </c>
      <c r="L544">
        <v>1</v>
      </c>
      <c r="M544">
        <v>0</v>
      </c>
      <c r="N544">
        <v>0</v>
      </c>
      <c r="O544">
        <v>0</v>
      </c>
      <c r="P544">
        <v>1</v>
      </c>
      <c r="Q544">
        <v>0</v>
      </c>
      <c r="R544">
        <v>0</v>
      </c>
      <c r="S544">
        <v>1</v>
      </c>
      <c r="T544">
        <v>0</v>
      </c>
      <c r="U544">
        <v>0</v>
      </c>
      <c r="V544">
        <v>0</v>
      </c>
      <c r="W544">
        <v>1</v>
      </c>
      <c r="X544">
        <v>0</v>
      </c>
      <c r="Y544">
        <v>0</v>
      </c>
      <c r="Z544">
        <v>1</v>
      </c>
      <c r="AA544">
        <v>0</v>
      </c>
      <c r="AB544">
        <v>0</v>
      </c>
    </row>
    <row r="545" spans="1:28" x14ac:dyDescent="0.35">
      <c r="A545" t="s">
        <v>916</v>
      </c>
      <c r="B545" s="1">
        <v>44648</v>
      </c>
      <c r="C545" s="1">
        <v>44701</v>
      </c>
      <c r="D545">
        <v>1</v>
      </c>
      <c r="E545" t="s">
        <v>1012</v>
      </c>
      <c r="F545" s="1">
        <v>44648</v>
      </c>
      <c r="G545">
        <v>0</v>
      </c>
      <c r="H545" s="1">
        <v>44648</v>
      </c>
      <c r="I545">
        <v>1</v>
      </c>
      <c r="J545">
        <v>0</v>
      </c>
      <c r="K545">
        <v>0</v>
      </c>
      <c r="L545">
        <v>1</v>
      </c>
      <c r="M545">
        <v>0</v>
      </c>
      <c r="N545">
        <v>0</v>
      </c>
      <c r="O545">
        <v>0</v>
      </c>
      <c r="P545">
        <v>0</v>
      </c>
      <c r="Q545" t="s">
        <v>1898</v>
      </c>
      <c r="R545" t="s">
        <v>1898</v>
      </c>
      <c r="S545" t="s">
        <v>1898</v>
      </c>
      <c r="T545" t="s">
        <v>1898</v>
      </c>
      <c r="U545" t="s">
        <v>1898</v>
      </c>
      <c r="V545" t="s">
        <v>1898</v>
      </c>
      <c r="W545">
        <v>0</v>
      </c>
      <c r="X545" t="s">
        <v>1898</v>
      </c>
      <c r="Y545" t="s">
        <v>1898</v>
      </c>
      <c r="Z545" t="s">
        <v>1898</v>
      </c>
      <c r="AA545" t="s">
        <v>1898</v>
      </c>
      <c r="AB545" t="s">
        <v>1898</v>
      </c>
    </row>
    <row r="546" spans="1:28" x14ac:dyDescent="0.35">
      <c r="A546" t="s">
        <v>916</v>
      </c>
      <c r="B546" s="1">
        <v>44651</v>
      </c>
      <c r="C546" s="1">
        <v>44701</v>
      </c>
      <c r="D546">
        <v>1</v>
      </c>
      <c r="E546" t="s">
        <v>1014</v>
      </c>
      <c r="F546" s="1">
        <v>44651</v>
      </c>
      <c r="G546">
        <v>0</v>
      </c>
      <c r="H546" s="1">
        <v>44651</v>
      </c>
      <c r="I546">
        <v>1</v>
      </c>
      <c r="J546">
        <v>0</v>
      </c>
      <c r="K546">
        <v>0</v>
      </c>
      <c r="L546">
        <v>1</v>
      </c>
      <c r="M546">
        <v>0</v>
      </c>
      <c r="N546">
        <v>0</v>
      </c>
      <c r="O546">
        <v>0</v>
      </c>
      <c r="P546">
        <v>1</v>
      </c>
      <c r="Q546">
        <v>0</v>
      </c>
      <c r="R546">
        <v>0</v>
      </c>
      <c r="S546">
        <v>1</v>
      </c>
      <c r="T546">
        <v>0</v>
      </c>
      <c r="U546">
        <v>0</v>
      </c>
      <c r="V546">
        <v>0</v>
      </c>
      <c r="W546">
        <v>1</v>
      </c>
      <c r="X546">
        <v>0</v>
      </c>
      <c r="Y546">
        <v>0</v>
      </c>
      <c r="Z546">
        <v>1</v>
      </c>
      <c r="AA546">
        <v>0</v>
      </c>
      <c r="AB546">
        <v>0</v>
      </c>
    </row>
    <row r="547" spans="1:28" x14ac:dyDescent="0.35">
      <c r="A547" t="s">
        <v>1016</v>
      </c>
      <c r="B547" s="1">
        <v>44197</v>
      </c>
      <c r="C547" s="1">
        <v>44203</v>
      </c>
      <c r="D547">
        <v>0</v>
      </c>
      <c r="E547" t="s">
        <v>1898</v>
      </c>
      <c r="G547" t="s">
        <v>1898</v>
      </c>
      <c r="I547" t="s">
        <v>1898</v>
      </c>
      <c r="J547" t="s">
        <v>1898</v>
      </c>
      <c r="K547" t="s">
        <v>1898</v>
      </c>
      <c r="L547" t="s">
        <v>1898</v>
      </c>
      <c r="M547" t="s">
        <v>1898</v>
      </c>
      <c r="N547" t="s">
        <v>1898</v>
      </c>
      <c r="O547" t="s">
        <v>1898</v>
      </c>
      <c r="P547" t="s">
        <v>1898</v>
      </c>
      <c r="Q547" t="s">
        <v>1898</v>
      </c>
      <c r="R547" t="s">
        <v>1898</v>
      </c>
      <c r="S547" t="s">
        <v>1898</v>
      </c>
      <c r="T547" t="s">
        <v>1898</v>
      </c>
      <c r="U547" t="s">
        <v>1898</v>
      </c>
      <c r="V547" t="s">
        <v>1898</v>
      </c>
      <c r="W547" t="s">
        <v>1898</v>
      </c>
      <c r="X547" t="s">
        <v>1898</v>
      </c>
      <c r="Y547" t="s">
        <v>1898</v>
      </c>
      <c r="Z547" t="s">
        <v>1898</v>
      </c>
      <c r="AA547" t="s">
        <v>1898</v>
      </c>
      <c r="AB547" t="s">
        <v>1898</v>
      </c>
    </row>
    <row r="548" spans="1:28" x14ac:dyDescent="0.35">
      <c r="A548" t="s">
        <v>1016</v>
      </c>
      <c r="B548" s="1">
        <v>44204</v>
      </c>
      <c r="C548" s="1">
        <v>44228</v>
      </c>
      <c r="D548">
        <v>1</v>
      </c>
      <c r="E548" t="s">
        <v>1017</v>
      </c>
      <c r="F548" s="1">
        <v>44204</v>
      </c>
      <c r="G548">
        <v>0</v>
      </c>
      <c r="H548" s="1">
        <v>44204</v>
      </c>
      <c r="I548">
        <v>1</v>
      </c>
      <c r="J548">
        <v>0</v>
      </c>
      <c r="K548">
        <v>1</v>
      </c>
      <c r="L548">
        <v>0</v>
      </c>
      <c r="M548">
        <v>1</v>
      </c>
      <c r="N548">
        <v>0</v>
      </c>
      <c r="O548">
        <v>0</v>
      </c>
      <c r="P548">
        <v>0</v>
      </c>
      <c r="Q548" t="s">
        <v>1898</v>
      </c>
      <c r="R548" t="s">
        <v>1898</v>
      </c>
      <c r="S548" t="s">
        <v>1898</v>
      </c>
      <c r="T548" t="s">
        <v>1898</v>
      </c>
      <c r="U548" t="s">
        <v>1898</v>
      </c>
      <c r="V548" t="s">
        <v>1898</v>
      </c>
      <c r="W548">
        <v>0</v>
      </c>
      <c r="X548" t="s">
        <v>1898</v>
      </c>
      <c r="Y548" t="s">
        <v>1898</v>
      </c>
      <c r="Z548" t="s">
        <v>1898</v>
      </c>
      <c r="AA548" t="s">
        <v>1898</v>
      </c>
      <c r="AB548" t="s">
        <v>1898</v>
      </c>
    </row>
    <row r="549" spans="1:28" x14ac:dyDescent="0.35">
      <c r="A549" t="s">
        <v>1016</v>
      </c>
      <c r="B549" s="1">
        <v>44229</v>
      </c>
      <c r="C549" s="1">
        <v>44701</v>
      </c>
      <c r="D549">
        <v>1</v>
      </c>
      <c r="E549" t="s">
        <v>1017</v>
      </c>
      <c r="F549" s="1">
        <v>44204</v>
      </c>
      <c r="G549">
        <v>3</v>
      </c>
      <c r="H549" s="1">
        <v>44229</v>
      </c>
      <c r="I549">
        <v>1</v>
      </c>
      <c r="J549">
        <v>0</v>
      </c>
      <c r="K549">
        <v>1</v>
      </c>
      <c r="L549">
        <v>0</v>
      </c>
      <c r="M549">
        <v>1</v>
      </c>
      <c r="N549">
        <v>0</v>
      </c>
      <c r="O549">
        <v>0</v>
      </c>
      <c r="P549">
        <v>0</v>
      </c>
      <c r="Q549" t="s">
        <v>1898</v>
      </c>
      <c r="R549" t="s">
        <v>1898</v>
      </c>
      <c r="S549" t="s">
        <v>1898</v>
      </c>
      <c r="T549" t="s">
        <v>1898</v>
      </c>
      <c r="U549" t="s">
        <v>1898</v>
      </c>
      <c r="V549" t="s">
        <v>1898</v>
      </c>
      <c r="W549">
        <v>0</v>
      </c>
      <c r="X549" t="s">
        <v>1898</v>
      </c>
      <c r="Y549" t="s">
        <v>1898</v>
      </c>
      <c r="Z549" t="s">
        <v>1898</v>
      </c>
      <c r="AA549" t="s">
        <v>1898</v>
      </c>
      <c r="AB549" t="s">
        <v>1898</v>
      </c>
    </row>
    <row r="550" spans="1:28" x14ac:dyDescent="0.35">
      <c r="A550" t="s">
        <v>1016</v>
      </c>
      <c r="B550" s="1">
        <v>44565</v>
      </c>
      <c r="C550" s="1">
        <v>44592</v>
      </c>
      <c r="D550">
        <v>1</v>
      </c>
      <c r="E550" t="s">
        <v>1018</v>
      </c>
      <c r="F550" s="1">
        <v>44565</v>
      </c>
      <c r="G550">
        <v>0</v>
      </c>
      <c r="H550" s="1">
        <v>44565</v>
      </c>
      <c r="I550">
        <v>1</v>
      </c>
      <c r="J550">
        <v>0</v>
      </c>
      <c r="K550">
        <v>1</v>
      </c>
      <c r="L550">
        <v>0</v>
      </c>
      <c r="M550">
        <v>1</v>
      </c>
      <c r="N550">
        <v>0</v>
      </c>
      <c r="O550">
        <v>0</v>
      </c>
      <c r="P550">
        <v>0</v>
      </c>
      <c r="Q550" t="s">
        <v>1898</v>
      </c>
      <c r="R550" t="s">
        <v>1898</v>
      </c>
      <c r="S550" t="s">
        <v>1898</v>
      </c>
      <c r="T550" t="s">
        <v>1898</v>
      </c>
      <c r="U550" t="s">
        <v>1898</v>
      </c>
      <c r="V550" t="s">
        <v>1898</v>
      </c>
      <c r="W550">
        <v>0</v>
      </c>
      <c r="X550" t="s">
        <v>1898</v>
      </c>
      <c r="Y550" t="s">
        <v>1898</v>
      </c>
      <c r="Z550" t="s">
        <v>1898</v>
      </c>
      <c r="AA550" t="s">
        <v>1898</v>
      </c>
      <c r="AB550" t="s">
        <v>1898</v>
      </c>
    </row>
    <row r="551" spans="1:28" x14ac:dyDescent="0.35">
      <c r="A551" t="s">
        <v>1016</v>
      </c>
      <c r="B551" s="1">
        <v>44567</v>
      </c>
      <c r="C551" s="1">
        <v>44592</v>
      </c>
      <c r="D551">
        <v>1</v>
      </c>
      <c r="E551" t="s">
        <v>1020</v>
      </c>
      <c r="F551" s="1">
        <v>44567</v>
      </c>
      <c r="G551">
        <v>0</v>
      </c>
      <c r="H551" s="1">
        <v>44567</v>
      </c>
      <c r="I551">
        <v>1</v>
      </c>
      <c r="J551">
        <v>0</v>
      </c>
      <c r="K551">
        <v>0</v>
      </c>
      <c r="L551">
        <v>1</v>
      </c>
      <c r="M551">
        <v>0</v>
      </c>
      <c r="N551">
        <v>0</v>
      </c>
      <c r="O551">
        <v>0</v>
      </c>
      <c r="P551">
        <v>1</v>
      </c>
      <c r="Q551">
        <v>0</v>
      </c>
      <c r="R551">
        <v>0</v>
      </c>
      <c r="S551">
        <v>1</v>
      </c>
      <c r="T551">
        <v>0</v>
      </c>
      <c r="U551">
        <v>0</v>
      </c>
      <c r="V551">
        <v>0</v>
      </c>
      <c r="W551">
        <v>1</v>
      </c>
      <c r="X551">
        <v>0</v>
      </c>
      <c r="Y551">
        <v>0</v>
      </c>
      <c r="Z551">
        <v>1</v>
      </c>
      <c r="AA551">
        <v>0</v>
      </c>
      <c r="AB551">
        <v>0</v>
      </c>
    </row>
    <row r="552" spans="1:28" x14ac:dyDescent="0.35">
      <c r="A552" t="s">
        <v>1016</v>
      </c>
      <c r="B552" s="1">
        <v>44578</v>
      </c>
      <c r="C552" s="1">
        <v>44592</v>
      </c>
      <c r="D552">
        <v>1</v>
      </c>
      <c r="E552" t="s">
        <v>569</v>
      </c>
      <c r="F552" s="1">
        <v>44578</v>
      </c>
      <c r="G552">
        <v>0</v>
      </c>
      <c r="H552" s="1">
        <v>44578</v>
      </c>
      <c r="I552">
        <v>0</v>
      </c>
      <c r="J552" t="s">
        <v>1898</v>
      </c>
      <c r="K552" t="s">
        <v>1898</v>
      </c>
      <c r="L552" t="s">
        <v>1898</v>
      </c>
      <c r="M552" t="s">
        <v>1898</v>
      </c>
      <c r="N552" t="s">
        <v>1898</v>
      </c>
      <c r="O552" t="s">
        <v>1898</v>
      </c>
      <c r="P552">
        <v>0</v>
      </c>
      <c r="Q552" t="s">
        <v>1898</v>
      </c>
      <c r="R552" t="s">
        <v>1898</v>
      </c>
      <c r="S552" t="s">
        <v>1898</v>
      </c>
      <c r="T552" t="s">
        <v>1898</v>
      </c>
      <c r="U552" t="s">
        <v>1898</v>
      </c>
      <c r="V552" t="s">
        <v>1898</v>
      </c>
      <c r="W552">
        <v>1</v>
      </c>
      <c r="X552">
        <v>0</v>
      </c>
      <c r="Y552">
        <v>0</v>
      </c>
      <c r="Z552">
        <v>1</v>
      </c>
      <c r="AA552">
        <v>0</v>
      </c>
      <c r="AB552">
        <v>0</v>
      </c>
    </row>
    <row r="553" spans="1:28" x14ac:dyDescent="0.35">
      <c r="A553" t="s">
        <v>1016</v>
      </c>
      <c r="B553" s="1">
        <v>44578</v>
      </c>
      <c r="C553" s="1">
        <v>44592</v>
      </c>
      <c r="D553">
        <v>1</v>
      </c>
      <c r="E553" t="s">
        <v>1041</v>
      </c>
      <c r="F553" s="1">
        <v>44578</v>
      </c>
      <c r="G553">
        <v>0</v>
      </c>
      <c r="H553" s="1">
        <v>44578</v>
      </c>
      <c r="I553">
        <v>1</v>
      </c>
      <c r="J553">
        <v>0</v>
      </c>
      <c r="K553">
        <v>0</v>
      </c>
      <c r="L553">
        <v>1</v>
      </c>
      <c r="M553">
        <v>0</v>
      </c>
      <c r="N553">
        <v>0</v>
      </c>
      <c r="O553">
        <v>0</v>
      </c>
      <c r="P553">
        <v>1</v>
      </c>
      <c r="Q553">
        <v>0</v>
      </c>
      <c r="R553">
        <v>0</v>
      </c>
      <c r="S553">
        <v>1</v>
      </c>
      <c r="T553">
        <v>0</v>
      </c>
      <c r="U553">
        <v>0</v>
      </c>
      <c r="V553">
        <v>0</v>
      </c>
      <c r="W553">
        <v>1</v>
      </c>
      <c r="X553">
        <v>0</v>
      </c>
      <c r="Y553">
        <v>0</v>
      </c>
      <c r="Z553">
        <v>1</v>
      </c>
      <c r="AA553">
        <v>0</v>
      </c>
      <c r="AB553">
        <v>0</v>
      </c>
    </row>
    <row r="554" spans="1:28" x14ac:dyDescent="0.35">
      <c r="A554" t="s">
        <v>1016</v>
      </c>
      <c r="B554" s="1">
        <v>44578</v>
      </c>
      <c r="C554" s="1">
        <v>44592</v>
      </c>
      <c r="D554">
        <v>1</v>
      </c>
      <c r="E554" t="s">
        <v>1043</v>
      </c>
      <c r="F554" s="1">
        <v>44578</v>
      </c>
      <c r="G554">
        <v>0</v>
      </c>
      <c r="H554" s="1">
        <v>44578</v>
      </c>
      <c r="I554">
        <v>1</v>
      </c>
      <c r="J554">
        <v>0</v>
      </c>
      <c r="K554">
        <v>0</v>
      </c>
      <c r="L554">
        <v>1</v>
      </c>
      <c r="M554">
        <v>0</v>
      </c>
      <c r="N554">
        <v>0</v>
      </c>
      <c r="O554">
        <v>0</v>
      </c>
      <c r="P554">
        <v>1</v>
      </c>
      <c r="Q554">
        <v>0</v>
      </c>
      <c r="R554">
        <v>0</v>
      </c>
      <c r="S554">
        <v>1</v>
      </c>
      <c r="T554">
        <v>0</v>
      </c>
      <c r="U554">
        <v>0</v>
      </c>
      <c r="V554">
        <v>0</v>
      </c>
      <c r="W554">
        <v>1</v>
      </c>
      <c r="X554">
        <v>0</v>
      </c>
      <c r="Y554">
        <v>0</v>
      </c>
      <c r="Z554">
        <v>1</v>
      </c>
      <c r="AA554">
        <v>0</v>
      </c>
      <c r="AB554">
        <v>0</v>
      </c>
    </row>
    <row r="555" spans="1:28" x14ac:dyDescent="0.35">
      <c r="A555" t="s">
        <v>1016</v>
      </c>
      <c r="B555" s="1">
        <v>44578</v>
      </c>
      <c r="C555" s="1">
        <v>44592</v>
      </c>
      <c r="D555">
        <v>1</v>
      </c>
      <c r="E555" t="s">
        <v>1030</v>
      </c>
      <c r="F555" s="1">
        <v>44578</v>
      </c>
      <c r="G555">
        <v>0</v>
      </c>
      <c r="H555" s="1">
        <v>44578</v>
      </c>
      <c r="I555">
        <v>1</v>
      </c>
      <c r="J555">
        <v>0</v>
      </c>
      <c r="K555">
        <v>0</v>
      </c>
      <c r="L555">
        <v>1</v>
      </c>
      <c r="M555">
        <v>0</v>
      </c>
      <c r="N555">
        <v>0</v>
      </c>
      <c r="O555">
        <v>0</v>
      </c>
      <c r="P555">
        <v>1</v>
      </c>
      <c r="Q555">
        <v>0</v>
      </c>
      <c r="R555">
        <v>0</v>
      </c>
      <c r="S555">
        <v>1</v>
      </c>
      <c r="T555">
        <v>0</v>
      </c>
      <c r="U555">
        <v>0</v>
      </c>
      <c r="V555">
        <v>0</v>
      </c>
      <c r="W555">
        <v>1</v>
      </c>
      <c r="X555">
        <v>0</v>
      </c>
      <c r="Y555">
        <v>0</v>
      </c>
      <c r="Z555">
        <v>1</v>
      </c>
      <c r="AA555">
        <v>0</v>
      </c>
      <c r="AB555">
        <v>0</v>
      </c>
    </row>
    <row r="556" spans="1:28" x14ac:dyDescent="0.35">
      <c r="A556" t="s">
        <v>1016</v>
      </c>
      <c r="B556" s="1">
        <v>44578</v>
      </c>
      <c r="C556" s="1">
        <v>44592</v>
      </c>
      <c r="D556">
        <v>1</v>
      </c>
      <c r="E556" t="s">
        <v>1047</v>
      </c>
      <c r="F556" s="1">
        <v>44578</v>
      </c>
      <c r="G556">
        <v>0</v>
      </c>
      <c r="H556" s="1">
        <v>44578</v>
      </c>
      <c r="I556">
        <v>1</v>
      </c>
      <c r="J556">
        <v>0</v>
      </c>
      <c r="K556">
        <v>0</v>
      </c>
      <c r="L556">
        <v>1</v>
      </c>
      <c r="M556">
        <v>0</v>
      </c>
      <c r="N556">
        <v>0</v>
      </c>
      <c r="O556">
        <v>0</v>
      </c>
      <c r="P556">
        <v>1</v>
      </c>
      <c r="Q556">
        <v>0</v>
      </c>
      <c r="R556">
        <v>0</v>
      </c>
      <c r="S556">
        <v>1</v>
      </c>
      <c r="T556">
        <v>0</v>
      </c>
      <c r="U556">
        <v>0</v>
      </c>
      <c r="V556">
        <v>0</v>
      </c>
      <c r="W556">
        <v>1</v>
      </c>
      <c r="X556">
        <v>0</v>
      </c>
      <c r="Y556">
        <v>0</v>
      </c>
      <c r="Z556">
        <v>1</v>
      </c>
      <c r="AA556">
        <v>0</v>
      </c>
      <c r="AB556">
        <v>0</v>
      </c>
    </row>
    <row r="557" spans="1:28" x14ac:dyDescent="0.35">
      <c r="A557" t="s">
        <v>1016</v>
      </c>
      <c r="B557" s="1">
        <v>44578</v>
      </c>
      <c r="C557" s="1">
        <v>44592</v>
      </c>
      <c r="D557">
        <v>1</v>
      </c>
      <c r="E557" t="s">
        <v>1034</v>
      </c>
      <c r="F557" s="1">
        <v>44578</v>
      </c>
      <c r="G557">
        <v>0</v>
      </c>
      <c r="H557" s="1">
        <v>44578</v>
      </c>
      <c r="I557">
        <v>1</v>
      </c>
      <c r="J557">
        <v>0</v>
      </c>
      <c r="K557">
        <v>0</v>
      </c>
      <c r="L557">
        <v>1</v>
      </c>
      <c r="M557">
        <v>0</v>
      </c>
      <c r="N557">
        <v>0</v>
      </c>
      <c r="O557">
        <v>0</v>
      </c>
      <c r="P557">
        <v>0</v>
      </c>
      <c r="Q557" t="s">
        <v>1898</v>
      </c>
      <c r="R557" t="s">
        <v>1898</v>
      </c>
      <c r="S557" t="s">
        <v>1898</v>
      </c>
      <c r="T557" t="s">
        <v>1898</v>
      </c>
      <c r="U557" t="s">
        <v>1898</v>
      </c>
      <c r="V557" t="s">
        <v>1898</v>
      </c>
      <c r="W557">
        <v>0</v>
      </c>
      <c r="X557" t="s">
        <v>1898</v>
      </c>
      <c r="Y557" t="s">
        <v>1898</v>
      </c>
      <c r="Z557" t="s">
        <v>1898</v>
      </c>
      <c r="AA557" t="s">
        <v>1898</v>
      </c>
      <c r="AB557" t="s">
        <v>1898</v>
      </c>
    </row>
    <row r="558" spans="1:28" x14ac:dyDescent="0.35">
      <c r="A558" t="s">
        <v>1016</v>
      </c>
      <c r="B558" s="1">
        <v>44578</v>
      </c>
      <c r="C558" s="1">
        <v>44592</v>
      </c>
      <c r="D558">
        <v>1</v>
      </c>
      <c r="E558" t="s">
        <v>1028</v>
      </c>
      <c r="F558" s="1">
        <v>44578</v>
      </c>
      <c r="G558">
        <v>0</v>
      </c>
      <c r="H558" s="1">
        <v>44578</v>
      </c>
      <c r="I558">
        <v>1</v>
      </c>
      <c r="J558">
        <v>0</v>
      </c>
      <c r="K558">
        <v>0</v>
      </c>
      <c r="L558">
        <v>1</v>
      </c>
      <c r="M558">
        <v>0</v>
      </c>
      <c r="N558">
        <v>0</v>
      </c>
      <c r="O558">
        <v>0</v>
      </c>
      <c r="P558">
        <v>1</v>
      </c>
      <c r="Q558">
        <v>0</v>
      </c>
      <c r="R558">
        <v>0</v>
      </c>
      <c r="S558">
        <v>1</v>
      </c>
      <c r="T558">
        <v>0</v>
      </c>
      <c r="U558">
        <v>0</v>
      </c>
      <c r="V558">
        <v>0</v>
      </c>
      <c r="W558">
        <v>1</v>
      </c>
      <c r="X558">
        <v>0</v>
      </c>
      <c r="Y558">
        <v>0</v>
      </c>
      <c r="Z558">
        <v>1</v>
      </c>
      <c r="AA558">
        <v>0</v>
      </c>
      <c r="AB558">
        <v>0</v>
      </c>
    </row>
    <row r="559" spans="1:28" x14ac:dyDescent="0.35">
      <c r="A559" t="s">
        <v>1016</v>
      </c>
      <c r="B559" s="1">
        <v>44578</v>
      </c>
      <c r="C559" s="1">
        <v>44592</v>
      </c>
      <c r="D559">
        <v>1</v>
      </c>
      <c r="E559" t="s">
        <v>1026</v>
      </c>
      <c r="F559" s="1">
        <v>44578</v>
      </c>
      <c r="G559">
        <v>0</v>
      </c>
      <c r="H559" s="1">
        <v>44578</v>
      </c>
      <c r="I559">
        <v>1</v>
      </c>
      <c r="J559">
        <v>0</v>
      </c>
      <c r="K559">
        <v>0</v>
      </c>
      <c r="L559">
        <v>1</v>
      </c>
      <c r="M559">
        <v>0</v>
      </c>
      <c r="N559">
        <v>0</v>
      </c>
      <c r="O559">
        <v>0</v>
      </c>
      <c r="P559">
        <v>0</v>
      </c>
      <c r="Q559">
        <v>0</v>
      </c>
      <c r="R559">
        <v>0</v>
      </c>
      <c r="S559">
        <v>1</v>
      </c>
      <c r="T559">
        <v>0</v>
      </c>
      <c r="U559">
        <v>0</v>
      </c>
      <c r="V559">
        <v>0</v>
      </c>
      <c r="W559">
        <v>0</v>
      </c>
      <c r="X559" t="s">
        <v>1898</v>
      </c>
      <c r="Y559" t="s">
        <v>1898</v>
      </c>
      <c r="Z559" t="s">
        <v>1898</v>
      </c>
      <c r="AA559" t="s">
        <v>1898</v>
      </c>
      <c r="AB559" t="s">
        <v>1898</v>
      </c>
    </row>
    <row r="560" spans="1:28" x14ac:dyDescent="0.35">
      <c r="A560" t="s">
        <v>1016</v>
      </c>
      <c r="B560" s="1">
        <v>44578</v>
      </c>
      <c r="C560" s="1">
        <v>44592</v>
      </c>
      <c r="D560">
        <v>1</v>
      </c>
      <c r="E560" t="s">
        <v>1024</v>
      </c>
      <c r="F560" s="1">
        <v>44578</v>
      </c>
      <c r="G560">
        <v>0</v>
      </c>
      <c r="H560" s="1">
        <v>44578</v>
      </c>
      <c r="I560">
        <v>1</v>
      </c>
      <c r="J560">
        <v>0</v>
      </c>
      <c r="K560">
        <v>1</v>
      </c>
      <c r="L560">
        <v>0</v>
      </c>
      <c r="M560">
        <v>1</v>
      </c>
      <c r="N560">
        <v>0</v>
      </c>
      <c r="O560">
        <v>0</v>
      </c>
      <c r="P560">
        <v>0</v>
      </c>
      <c r="Q560" t="s">
        <v>1898</v>
      </c>
      <c r="R560" t="s">
        <v>1898</v>
      </c>
      <c r="S560" t="s">
        <v>1898</v>
      </c>
      <c r="T560" t="s">
        <v>1898</v>
      </c>
      <c r="U560" t="s">
        <v>1898</v>
      </c>
      <c r="V560" t="s">
        <v>1898</v>
      </c>
      <c r="W560">
        <v>0</v>
      </c>
      <c r="X560" t="s">
        <v>1898</v>
      </c>
      <c r="Y560" t="s">
        <v>1898</v>
      </c>
      <c r="Z560" t="s">
        <v>1898</v>
      </c>
      <c r="AA560" t="s">
        <v>1898</v>
      </c>
      <c r="AB560" t="s">
        <v>1898</v>
      </c>
    </row>
    <row r="561" spans="1:28" x14ac:dyDescent="0.35">
      <c r="A561" t="s">
        <v>1016</v>
      </c>
      <c r="B561" s="1">
        <v>44578</v>
      </c>
      <c r="C561" s="1">
        <v>44592</v>
      </c>
      <c r="D561">
        <v>1</v>
      </c>
      <c r="E561" t="s">
        <v>1032</v>
      </c>
      <c r="F561" s="1">
        <v>44578</v>
      </c>
      <c r="G561">
        <v>0</v>
      </c>
      <c r="H561" s="1">
        <v>44578</v>
      </c>
      <c r="I561">
        <v>1</v>
      </c>
      <c r="J561">
        <v>0</v>
      </c>
      <c r="K561">
        <v>0</v>
      </c>
      <c r="L561">
        <v>1</v>
      </c>
      <c r="M561">
        <v>0</v>
      </c>
      <c r="N561">
        <v>0</v>
      </c>
      <c r="O561">
        <v>0</v>
      </c>
      <c r="P561">
        <v>1</v>
      </c>
      <c r="Q561">
        <v>0</v>
      </c>
      <c r="R561">
        <v>0</v>
      </c>
      <c r="S561">
        <v>1</v>
      </c>
      <c r="T561">
        <v>0</v>
      </c>
      <c r="U561">
        <v>0</v>
      </c>
      <c r="V561">
        <v>0</v>
      </c>
      <c r="W561">
        <v>0</v>
      </c>
      <c r="X561" t="s">
        <v>1898</v>
      </c>
      <c r="Y561" t="s">
        <v>1898</v>
      </c>
      <c r="Z561" t="s">
        <v>1898</v>
      </c>
      <c r="AA561" t="s">
        <v>1898</v>
      </c>
      <c r="AB561" t="s">
        <v>1898</v>
      </c>
    </row>
    <row r="562" spans="1:28" x14ac:dyDescent="0.35">
      <c r="A562" t="s">
        <v>1016</v>
      </c>
      <c r="B562" s="1">
        <v>44578</v>
      </c>
      <c r="C562" s="1">
        <v>44592</v>
      </c>
      <c r="D562">
        <v>1</v>
      </c>
      <c r="E562" t="s">
        <v>1045</v>
      </c>
      <c r="F562" s="1">
        <v>44578</v>
      </c>
      <c r="G562">
        <v>0</v>
      </c>
      <c r="H562" s="1">
        <v>44578</v>
      </c>
      <c r="I562">
        <v>1</v>
      </c>
      <c r="J562">
        <v>0</v>
      </c>
      <c r="K562">
        <v>0</v>
      </c>
      <c r="L562">
        <v>1</v>
      </c>
      <c r="M562">
        <v>0</v>
      </c>
      <c r="N562">
        <v>0</v>
      </c>
      <c r="O562">
        <v>0</v>
      </c>
      <c r="P562">
        <v>1</v>
      </c>
      <c r="Q562">
        <v>0</v>
      </c>
      <c r="R562">
        <v>0</v>
      </c>
      <c r="S562">
        <v>1</v>
      </c>
      <c r="T562">
        <v>0</v>
      </c>
      <c r="U562">
        <v>0</v>
      </c>
      <c r="V562">
        <v>0</v>
      </c>
      <c r="W562">
        <v>1</v>
      </c>
      <c r="X562">
        <v>0</v>
      </c>
      <c r="Y562">
        <v>0</v>
      </c>
      <c r="Z562">
        <v>1</v>
      </c>
      <c r="AA562">
        <v>0</v>
      </c>
      <c r="AB562">
        <v>0</v>
      </c>
    </row>
    <row r="563" spans="1:28" x14ac:dyDescent="0.35">
      <c r="A563" t="s">
        <v>1016</v>
      </c>
      <c r="B563" s="1">
        <v>44578</v>
      </c>
      <c r="C563" s="1">
        <v>44592</v>
      </c>
      <c r="D563">
        <v>1</v>
      </c>
      <c r="E563" t="s">
        <v>1036</v>
      </c>
      <c r="F563" s="1">
        <v>44578</v>
      </c>
      <c r="G563">
        <v>0</v>
      </c>
      <c r="H563" s="1">
        <v>44578</v>
      </c>
      <c r="I563">
        <v>1</v>
      </c>
      <c r="J563">
        <v>0</v>
      </c>
      <c r="K563">
        <v>0</v>
      </c>
      <c r="L563">
        <v>1</v>
      </c>
      <c r="M563">
        <v>0</v>
      </c>
      <c r="N563">
        <v>0</v>
      </c>
      <c r="O563">
        <v>0</v>
      </c>
      <c r="P563">
        <v>1</v>
      </c>
      <c r="Q563">
        <v>0</v>
      </c>
      <c r="R563">
        <v>0</v>
      </c>
      <c r="S563">
        <v>1</v>
      </c>
      <c r="T563">
        <v>0</v>
      </c>
      <c r="U563">
        <v>0</v>
      </c>
      <c r="V563">
        <v>0</v>
      </c>
      <c r="W563">
        <v>1</v>
      </c>
      <c r="X563">
        <v>0</v>
      </c>
      <c r="Y563">
        <v>0</v>
      </c>
      <c r="Z563">
        <v>1</v>
      </c>
      <c r="AA563">
        <v>0</v>
      </c>
      <c r="AB563">
        <v>0</v>
      </c>
    </row>
    <row r="564" spans="1:28" x14ac:dyDescent="0.35">
      <c r="A564" t="s">
        <v>1016</v>
      </c>
      <c r="B564" s="1">
        <v>44578</v>
      </c>
      <c r="C564" s="1">
        <v>44592</v>
      </c>
      <c r="D564">
        <v>1</v>
      </c>
      <c r="E564" t="s">
        <v>1022</v>
      </c>
      <c r="F564" s="1">
        <v>44578</v>
      </c>
      <c r="G564">
        <v>0</v>
      </c>
      <c r="H564" s="1">
        <v>44213</v>
      </c>
      <c r="I564">
        <v>1</v>
      </c>
      <c r="J564">
        <v>0</v>
      </c>
      <c r="K564">
        <v>0</v>
      </c>
      <c r="L564">
        <v>1</v>
      </c>
      <c r="M564">
        <v>0</v>
      </c>
      <c r="N564">
        <v>0</v>
      </c>
      <c r="O564">
        <v>0</v>
      </c>
      <c r="P564">
        <v>0</v>
      </c>
      <c r="Q564" t="s">
        <v>1898</v>
      </c>
      <c r="R564" t="s">
        <v>1898</v>
      </c>
      <c r="S564" t="s">
        <v>1898</v>
      </c>
      <c r="T564" t="s">
        <v>1898</v>
      </c>
      <c r="U564" t="s">
        <v>1898</v>
      </c>
      <c r="V564" t="s">
        <v>1898</v>
      </c>
      <c r="W564">
        <v>0</v>
      </c>
      <c r="X564" t="s">
        <v>1898</v>
      </c>
      <c r="Y564" t="s">
        <v>1898</v>
      </c>
      <c r="Z564" t="s">
        <v>1898</v>
      </c>
      <c r="AA564" t="s">
        <v>1898</v>
      </c>
      <c r="AB564" t="s">
        <v>1898</v>
      </c>
    </row>
    <row r="565" spans="1:28" x14ac:dyDescent="0.35">
      <c r="A565" t="s">
        <v>1016</v>
      </c>
      <c r="B565" s="1">
        <v>44578</v>
      </c>
      <c r="C565" s="1">
        <v>44592</v>
      </c>
      <c r="D565">
        <v>1</v>
      </c>
      <c r="E565" t="s">
        <v>1038</v>
      </c>
      <c r="F565" s="1">
        <v>44578</v>
      </c>
      <c r="G565">
        <v>0</v>
      </c>
      <c r="H565" s="1">
        <v>44578</v>
      </c>
      <c r="I565">
        <v>1</v>
      </c>
      <c r="J565">
        <v>0</v>
      </c>
      <c r="K565">
        <v>0</v>
      </c>
      <c r="L565">
        <v>1</v>
      </c>
      <c r="M565">
        <v>0</v>
      </c>
      <c r="N565">
        <v>0</v>
      </c>
      <c r="O565">
        <v>0</v>
      </c>
      <c r="P565">
        <v>1</v>
      </c>
      <c r="Q565">
        <v>0</v>
      </c>
      <c r="R565">
        <v>0</v>
      </c>
      <c r="S565">
        <v>1</v>
      </c>
      <c r="T565">
        <v>0</v>
      </c>
      <c r="U565">
        <v>0</v>
      </c>
      <c r="V565">
        <v>0</v>
      </c>
      <c r="W565">
        <v>1</v>
      </c>
      <c r="X565">
        <v>0</v>
      </c>
      <c r="Y565">
        <v>0</v>
      </c>
      <c r="Z565">
        <v>1</v>
      </c>
      <c r="AA565">
        <v>0</v>
      </c>
      <c r="AB565">
        <v>0</v>
      </c>
    </row>
    <row r="566" spans="1:28" x14ac:dyDescent="0.35">
      <c r="A566" t="s">
        <v>1016</v>
      </c>
      <c r="B566" s="1">
        <v>44593</v>
      </c>
      <c r="C566" s="1">
        <v>44701</v>
      </c>
      <c r="D566">
        <v>1</v>
      </c>
      <c r="E566" t="s">
        <v>1018</v>
      </c>
      <c r="F566" s="1">
        <v>44565</v>
      </c>
      <c r="G566">
        <v>3</v>
      </c>
      <c r="H566" s="1">
        <v>44593</v>
      </c>
      <c r="I566">
        <v>1</v>
      </c>
      <c r="J566">
        <v>0</v>
      </c>
      <c r="K566">
        <v>1</v>
      </c>
      <c r="L566">
        <v>0</v>
      </c>
      <c r="M566">
        <v>1</v>
      </c>
      <c r="N566">
        <v>0</v>
      </c>
      <c r="O566">
        <v>0</v>
      </c>
      <c r="P566">
        <v>0</v>
      </c>
      <c r="Q566" t="s">
        <v>1898</v>
      </c>
      <c r="R566" t="s">
        <v>1898</v>
      </c>
      <c r="S566" t="s">
        <v>1898</v>
      </c>
      <c r="T566" t="s">
        <v>1898</v>
      </c>
      <c r="U566" t="s">
        <v>1898</v>
      </c>
      <c r="V566" t="s">
        <v>1898</v>
      </c>
      <c r="W566">
        <v>0</v>
      </c>
      <c r="X566" t="s">
        <v>1898</v>
      </c>
      <c r="Y566" t="s">
        <v>1898</v>
      </c>
      <c r="Z566" t="s">
        <v>1898</v>
      </c>
      <c r="AA566" t="s">
        <v>1898</v>
      </c>
      <c r="AB566" t="s">
        <v>1898</v>
      </c>
    </row>
    <row r="567" spans="1:28" x14ac:dyDescent="0.35">
      <c r="A567" t="s">
        <v>1016</v>
      </c>
      <c r="B567" s="1">
        <v>44593</v>
      </c>
      <c r="C567" s="1">
        <v>44701</v>
      </c>
      <c r="D567">
        <v>1</v>
      </c>
      <c r="E567" t="s">
        <v>569</v>
      </c>
      <c r="F567" s="1">
        <v>44578</v>
      </c>
      <c r="G567">
        <v>3</v>
      </c>
      <c r="H567" s="1">
        <v>44593</v>
      </c>
      <c r="I567">
        <v>0</v>
      </c>
      <c r="J567" t="s">
        <v>1898</v>
      </c>
      <c r="K567" t="s">
        <v>1898</v>
      </c>
      <c r="L567" t="s">
        <v>1898</v>
      </c>
      <c r="M567" t="s">
        <v>1898</v>
      </c>
      <c r="N567" t="s">
        <v>1898</v>
      </c>
      <c r="O567" t="s">
        <v>1898</v>
      </c>
      <c r="P567">
        <v>0</v>
      </c>
      <c r="Q567" t="s">
        <v>1898</v>
      </c>
      <c r="R567" t="s">
        <v>1898</v>
      </c>
      <c r="S567" t="s">
        <v>1898</v>
      </c>
      <c r="T567" t="s">
        <v>1898</v>
      </c>
      <c r="U567" t="s">
        <v>1898</v>
      </c>
      <c r="V567" t="s">
        <v>1898</v>
      </c>
      <c r="W567">
        <v>1</v>
      </c>
      <c r="X567">
        <v>0</v>
      </c>
      <c r="Y567">
        <v>0</v>
      </c>
      <c r="Z567">
        <v>1</v>
      </c>
      <c r="AA567">
        <v>0</v>
      </c>
      <c r="AB567">
        <v>0</v>
      </c>
    </row>
    <row r="568" spans="1:28" x14ac:dyDescent="0.35">
      <c r="A568" t="s">
        <v>1016</v>
      </c>
      <c r="B568" s="1">
        <v>44593</v>
      </c>
      <c r="C568" s="1">
        <v>44701</v>
      </c>
      <c r="D568">
        <v>1</v>
      </c>
      <c r="E568" t="s">
        <v>1041</v>
      </c>
      <c r="F568" s="1">
        <v>44578</v>
      </c>
      <c r="G568">
        <v>3</v>
      </c>
      <c r="H568" s="1">
        <v>44593</v>
      </c>
      <c r="I568">
        <v>1</v>
      </c>
      <c r="J568">
        <v>0</v>
      </c>
      <c r="K568">
        <v>0</v>
      </c>
      <c r="L568">
        <v>1</v>
      </c>
      <c r="M568">
        <v>0</v>
      </c>
      <c r="N568">
        <v>0</v>
      </c>
      <c r="O568">
        <v>0</v>
      </c>
      <c r="P568">
        <v>1</v>
      </c>
      <c r="Q568">
        <v>0</v>
      </c>
      <c r="R568">
        <v>0</v>
      </c>
      <c r="S568">
        <v>1</v>
      </c>
      <c r="T568">
        <v>0</v>
      </c>
      <c r="U568">
        <v>0</v>
      </c>
      <c r="V568">
        <v>0</v>
      </c>
      <c r="W568">
        <v>1</v>
      </c>
      <c r="X568">
        <v>0</v>
      </c>
      <c r="Y568">
        <v>0</v>
      </c>
      <c r="Z568">
        <v>1</v>
      </c>
      <c r="AA568">
        <v>0</v>
      </c>
      <c r="AB568">
        <v>0</v>
      </c>
    </row>
    <row r="569" spans="1:28" x14ac:dyDescent="0.35">
      <c r="A569" t="s">
        <v>1016</v>
      </c>
      <c r="B569" s="1">
        <v>44593</v>
      </c>
      <c r="C569" s="1">
        <v>44701</v>
      </c>
      <c r="D569">
        <v>1</v>
      </c>
      <c r="E569" t="s">
        <v>1043</v>
      </c>
      <c r="F569" s="1">
        <v>44578</v>
      </c>
      <c r="G569">
        <v>3</v>
      </c>
      <c r="H569" s="1">
        <v>44578</v>
      </c>
      <c r="I569">
        <v>1</v>
      </c>
      <c r="J569">
        <v>0</v>
      </c>
      <c r="K569">
        <v>0</v>
      </c>
      <c r="L569">
        <v>1</v>
      </c>
      <c r="M569">
        <v>0</v>
      </c>
      <c r="N569">
        <v>0</v>
      </c>
      <c r="O569">
        <v>0</v>
      </c>
      <c r="P569">
        <v>1</v>
      </c>
      <c r="Q569">
        <v>0</v>
      </c>
      <c r="R569">
        <v>0</v>
      </c>
      <c r="S569">
        <v>1</v>
      </c>
      <c r="T569">
        <v>0</v>
      </c>
      <c r="U569">
        <v>0</v>
      </c>
      <c r="V569">
        <v>0</v>
      </c>
      <c r="W569">
        <v>1</v>
      </c>
      <c r="X569">
        <v>0</v>
      </c>
      <c r="Y569">
        <v>0</v>
      </c>
      <c r="Z569">
        <v>1</v>
      </c>
      <c r="AA569">
        <v>0</v>
      </c>
      <c r="AB569">
        <v>0</v>
      </c>
    </row>
    <row r="570" spans="1:28" x14ac:dyDescent="0.35">
      <c r="A570" t="s">
        <v>1016</v>
      </c>
      <c r="B570" s="1">
        <v>44593</v>
      </c>
      <c r="C570" s="1">
        <v>44701</v>
      </c>
      <c r="D570">
        <v>1</v>
      </c>
      <c r="E570" t="s">
        <v>1030</v>
      </c>
      <c r="F570" s="1">
        <v>44578</v>
      </c>
      <c r="G570">
        <v>3</v>
      </c>
      <c r="H570" s="1">
        <v>44593</v>
      </c>
      <c r="I570">
        <v>1</v>
      </c>
      <c r="J570">
        <v>0</v>
      </c>
      <c r="K570">
        <v>0</v>
      </c>
      <c r="L570">
        <v>1</v>
      </c>
      <c r="M570">
        <v>0</v>
      </c>
      <c r="N570">
        <v>0</v>
      </c>
      <c r="O570">
        <v>0</v>
      </c>
      <c r="P570">
        <v>1</v>
      </c>
      <c r="Q570">
        <v>0</v>
      </c>
      <c r="R570">
        <v>0</v>
      </c>
      <c r="S570">
        <v>1</v>
      </c>
      <c r="T570">
        <v>0</v>
      </c>
      <c r="U570">
        <v>0</v>
      </c>
      <c r="V570">
        <v>0</v>
      </c>
      <c r="W570">
        <v>1</v>
      </c>
      <c r="X570">
        <v>0</v>
      </c>
      <c r="Y570">
        <v>0</v>
      </c>
      <c r="Z570">
        <v>1</v>
      </c>
      <c r="AA570">
        <v>0</v>
      </c>
      <c r="AB570">
        <v>0</v>
      </c>
    </row>
    <row r="571" spans="1:28" x14ac:dyDescent="0.35">
      <c r="A571" t="s">
        <v>1016</v>
      </c>
      <c r="B571" s="1">
        <v>44593</v>
      </c>
      <c r="C571" s="1">
        <v>44701</v>
      </c>
      <c r="D571">
        <v>1</v>
      </c>
      <c r="E571" t="s">
        <v>1047</v>
      </c>
      <c r="F571" s="1">
        <v>44578</v>
      </c>
      <c r="G571">
        <v>3</v>
      </c>
      <c r="H571" s="1">
        <v>44593</v>
      </c>
      <c r="I571">
        <v>1</v>
      </c>
      <c r="J571">
        <v>0</v>
      </c>
      <c r="K571">
        <v>0</v>
      </c>
      <c r="L571">
        <v>1</v>
      </c>
      <c r="M571">
        <v>0</v>
      </c>
      <c r="N571">
        <v>0</v>
      </c>
      <c r="O571">
        <v>0</v>
      </c>
      <c r="P571">
        <v>1</v>
      </c>
      <c r="Q571">
        <v>0</v>
      </c>
      <c r="R571">
        <v>0</v>
      </c>
      <c r="S571">
        <v>1</v>
      </c>
      <c r="T571">
        <v>0</v>
      </c>
      <c r="U571">
        <v>0</v>
      </c>
      <c r="V571">
        <v>0</v>
      </c>
      <c r="W571">
        <v>1</v>
      </c>
      <c r="X571">
        <v>0</v>
      </c>
      <c r="Y571">
        <v>0</v>
      </c>
      <c r="Z571">
        <v>1</v>
      </c>
      <c r="AA571">
        <v>0</v>
      </c>
      <c r="AB571">
        <v>0</v>
      </c>
    </row>
    <row r="572" spans="1:28" x14ac:dyDescent="0.35">
      <c r="A572" t="s">
        <v>1016</v>
      </c>
      <c r="B572" s="1">
        <v>44593</v>
      </c>
      <c r="C572" s="1">
        <v>44701</v>
      </c>
      <c r="D572">
        <v>1</v>
      </c>
      <c r="E572" t="s">
        <v>1034</v>
      </c>
      <c r="F572" s="1">
        <v>44578</v>
      </c>
      <c r="G572">
        <v>3</v>
      </c>
      <c r="H572" s="1">
        <v>44593</v>
      </c>
      <c r="I572">
        <v>1</v>
      </c>
      <c r="J572">
        <v>0</v>
      </c>
      <c r="K572">
        <v>0</v>
      </c>
      <c r="L572">
        <v>1</v>
      </c>
      <c r="M572">
        <v>0</v>
      </c>
      <c r="N572">
        <v>0</v>
      </c>
      <c r="O572">
        <v>0</v>
      </c>
      <c r="P572">
        <v>0</v>
      </c>
      <c r="Q572" t="s">
        <v>1898</v>
      </c>
      <c r="R572" t="s">
        <v>1898</v>
      </c>
      <c r="S572" t="s">
        <v>1898</v>
      </c>
      <c r="T572" t="s">
        <v>1898</v>
      </c>
      <c r="U572" t="s">
        <v>1898</v>
      </c>
      <c r="V572" t="s">
        <v>1898</v>
      </c>
      <c r="W572">
        <v>0</v>
      </c>
      <c r="X572" t="s">
        <v>1898</v>
      </c>
      <c r="Y572" t="s">
        <v>1898</v>
      </c>
      <c r="Z572" t="s">
        <v>1898</v>
      </c>
      <c r="AA572" t="s">
        <v>1898</v>
      </c>
      <c r="AB572" t="s">
        <v>1898</v>
      </c>
    </row>
    <row r="573" spans="1:28" x14ac:dyDescent="0.35">
      <c r="A573" t="s">
        <v>1016</v>
      </c>
      <c r="B573" s="1">
        <v>44593</v>
      </c>
      <c r="C573" s="1">
        <v>44701</v>
      </c>
      <c r="D573">
        <v>1</v>
      </c>
      <c r="E573" t="s">
        <v>1028</v>
      </c>
      <c r="F573" s="1">
        <v>44578</v>
      </c>
      <c r="G573">
        <v>3</v>
      </c>
      <c r="H573" s="1">
        <v>44593</v>
      </c>
      <c r="I573">
        <v>1</v>
      </c>
      <c r="J573">
        <v>0</v>
      </c>
      <c r="K573">
        <v>0</v>
      </c>
      <c r="L573">
        <v>1</v>
      </c>
      <c r="M573">
        <v>0</v>
      </c>
      <c r="N573">
        <v>0</v>
      </c>
      <c r="O573">
        <v>0</v>
      </c>
      <c r="P573">
        <v>1</v>
      </c>
      <c r="Q573">
        <v>0</v>
      </c>
      <c r="R573">
        <v>0</v>
      </c>
      <c r="S573">
        <v>1</v>
      </c>
      <c r="T573">
        <v>0</v>
      </c>
      <c r="U573">
        <v>0</v>
      </c>
      <c r="V573">
        <v>0</v>
      </c>
      <c r="W573">
        <v>1</v>
      </c>
      <c r="X573">
        <v>0</v>
      </c>
      <c r="Y573">
        <v>0</v>
      </c>
      <c r="Z573">
        <v>1</v>
      </c>
      <c r="AA573">
        <v>0</v>
      </c>
      <c r="AB573">
        <v>0</v>
      </c>
    </row>
    <row r="574" spans="1:28" x14ac:dyDescent="0.35">
      <c r="A574" t="s">
        <v>1016</v>
      </c>
      <c r="B574" s="1">
        <v>44593</v>
      </c>
      <c r="C574" s="1">
        <v>44701</v>
      </c>
      <c r="D574">
        <v>1</v>
      </c>
      <c r="E574" t="s">
        <v>1026</v>
      </c>
      <c r="F574" s="1">
        <v>44578</v>
      </c>
      <c r="G574">
        <v>3</v>
      </c>
      <c r="H574" s="1">
        <v>44593</v>
      </c>
      <c r="I574">
        <v>1</v>
      </c>
      <c r="J574">
        <v>0</v>
      </c>
      <c r="K574">
        <v>0</v>
      </c>
      <c r="L574">
        <v>1</v>
      </c>
      <c r="M574">
        <v>0</v>
      </c>
      <c r="N574">
        <v>0</v>
      </c>
      <c r="O574">
        <v>0</v>
      </c>
      <c r="P574">
        <v>1</v>
      </c>
      <c r="Q574">
        <v>0</v>
      </c>
      <c r="R574">
        <v>0</v>
      </c>
      <c r="S574">
        <v>1</v>
      </c>
      <c r="T574">
        <v>0</v>
      </c>
      <c r="U574">
        <v>0</v>
      </c>
      <c r="V574">
        <v>0</v>
      </c>
      <c r="W574">
        <v>0</v>
      </c>
      <c r="X574" t="s">
        <v>1898</v>
      </c>
      <c r="Y574" t="s">
        <v>1898</v>
      </c>
      <c r="Z574" t="s">
        <v>1898</v>
      </c>
      <c r="AA574" t="s">
        <v>1898</v>
      </c>
      <c r="AB574" t="s">
        <v>1898</v>
      </c>
    </row>
    <row r="575" spans="1:28" x14ac:dyDescent="0.35">
      <c r="A575" t="s">
        <v>1016</v>
      </c>
      <c r="B575" s="1">
        <v>44593</v>
      </c>
      <c r="C575" s="1">
        <v>44701</v>
      </c>
      <c r="D575">
        <v>1</v>
      </c>
      <c r="E575" t="s">
        <v>1024</v>
      </c>
      <c r="F575" s="1">
        <v>44578</v>
      </c>
      <c r="G575">
        <v>3</v>
      </c>
      <c r="H575" s="1">
        <v>44593</v>
      </c>
      <c r="I575">
        <v>1</v>
      </c>
      <c r="J575">
        <v>0</v>
      </c>
      <c r="K575">
        <v>1</v>
      </c>
      <c r="L575">
        <v>0</v>
      </c>
      <c r="M575">
        <v>1</v>
      </c>
      <c r="N575">
        <v>0</v>
      </c>
      <c r="O575">
        <v>0</v>
      </c>
      <c r="P575">
        <v>0</v>
      </c>
      <c r="Q575" t="s">
        <v>1898</v>
      </c>
      <c r="R575" t="s">
        <v>1898</v>
      </c>
      <c r="S575" t="s">
        <v>1898</v>
      </c>
      <c r="T575" t="s">
        <v>1898</v>
      </c>
      <c r="U575" t="s">
        <v>1898</v>
      </c>
      <c r="V575" t="s">
        <v>1898</v>
      </c>
      <c r="W575">
        <v>0</v>
      </c>
      <c r="X575" t="s">
        <v>1898</v>
      </c>
      <c r="Y575" t="s">
        <v>1898</v>
      </c>
      <c r="Z575" t="s">
        <v>1898</v>
      </c>
      <c r="AA575" t="s">
        <v>1898</v>
      </c>
      <c r="AB575" t="s">
        <v>1898</v>
      </c>
    </row>
    <row r="576" spans="1:28" x14ac:dyDescent="0.35">
      <c r="A576" t="s">
        <v>1016</v>
      </c>
      <c r="B576" s="1">
        <v>44593</v>
      </c>
      <c r="C576" s="1">
        <v>44701</v>
      </c>
      <c r="D576">
        <v>1</v>
      </c>
      <c r="E576" t="s">
        <v>1032</v>
      </c>
      <c r="F576" s="1">
        <v>44609</v>
      </c>
      <c r="G576">
        <v>3</v>
      </c>
      <c r="H576" s="1">
        <v>44593</v>
      </c>
      <c r="I576">
        <v>1</v>
      </c>
      <c r="J576">
        <v>0</v>
      </c>
      <c r="K576">
        <v>0</v>
      </c>
      <c r="L576">
        <v>1</v>
      </c>
      <c r="M576">
        <v>0</v>
      </c>
      <c r="N576">
        <v>0</v>
      </c>
      <c r="O576">
        <v>0</v>
      </c>
      <c r="P576">
        <v>1</v>
      </c>
      <c r="Q576">
        <v>0</v>
      </c>
      <c r="R576">
        <v>0</v>
      </c>
      <c r="S576">
        <v>1</v>
      </c>
      <c r="T576">
        <v>0</v>
      </c>
      <c r="U576">
        <v>0</v>
      </c>
      <c r="V576">
        <v>0</v>
      </c>
      <c r="W576">
        <v>0</v>
      </c>
      <c r="X576" t="s">
        <v>1898</v>
      </c>
      <c r="Y576" t="s">
        <v>1898</v>
      </c>
      <c r="Z576" t="s">
        <v>1898</v>
      </c>
      <c r="AA576" t="s">
        <v>1898</v>
      </c>
      <c r="AB576" t="s">
        <v>1898</v>
      </c>
    </row>
    <row r="577" spans="1:28" x14ac:dyDescent="0.35">
      <c r="A577" t="s">
        <v>1016</v>
      </c>
      <c r="B577" s="1">
        <v>44593</v>
      </c>
      <c r="C577" s="1">
        <v>44701</v>
      </c>
      <c r="D577">
        <v>1</v>
      </c>
      <c r="E577" t="s">
        <v>1020</v>
      </c>
      <c r="F577" s="1">
        <v>44567</v>
      </c>
      <c r="G577">
        <v>3</v>
      </c>
      <c r="H577" s="1">
        <v>44593</v>
      </c>
      <c r="I577">
        <v>1</v>
      </c>
      <c r="J577">
        <v>0</v>
      </c>
      <c r="K577">
        <v>0</v>
      </c>
      <c r="L577">
        <v>1</v>
      </c>
      <c r="M577">
        <v>0</v>
      </c>
      <c r="N577">
        <v>0</v>
      </c>
      <c r="O577">
        <v>0</v>
      </c>
      <c r="P577">
        <v>1</v>
      </c>
      <c r="Q577">
        <v>0</v>
      </c>
      <c r="R577">
        <v>0</v>
      </c>
      <c r="S577">
        <v>1</v>
      </c>
      <c r="T577">
        <v>0</v>
      </c>
      <c r="U577">
        <v>0</v>
      </c>
      <c r="V577">
        <v>0</v>
      </c>
      <c r="W577">
        <v>1</v>
      </c>
      <c r="X577">
        <v>0</v>
      </c>
      <c r="Y577">
        <v>0</v>
      </c>
      <c r="Z577">
        <v>1</v>
      </c>
      <c r="AA577">
        <v>0</v>
      </c>
      <c r="AB577">
        <v>0</v>
      </c>
    </row>
    <row r="578" spans="1:28" x14ac:dyDescent="0.35">
      <c r="A578" t="s">
        <v>1016</v>
      </c>
      <c r="B578" s="1">
        <v>44593</v>
      </c>
      <c r="C578" s="1">
        <v>44701</v>
      </c>
      <c r="D578">
        <v>1</v>
      </c>
      <c r="E578" t="s">
        <v>1045</v>
      </c>
      <c r="F578" s="1">
        <v>44578</v>
      </c>
      <c r="G578">
        <v>3</v>
      </c>
      <c r="H578" s="1">
        <v>44578</v>
      </c>
      <c r="I578">
        <v>1</v>
      </c>
      <c r="J578">
        <v>0</v>
      </c>
      <c r="K578">
        <v>0</v>
      </c>
      <c r="L578">
        <v>1</v>
      </c>
      <c r="M578">
        <v>0</v>
      </c>
      <c r="N578">
        <v>0</v>
      </c>
      <c r="O578">
        <v>0</v>
      </c>
      <c r="P578">
        <v>1</v>
      </c>
      <c r="Q578">
        <v>0</v>
      </c>
      <c r="R578">
        <v>0</v>
      </c>
      <c r="S578">
        <v>1</v>
      </c>
      <c r="T578">
        <v>0</v>
      </c>
      <c r="U578">
        <v>0</v>
      </c>
      <c r="V578">
        <v>0</v>
      </c>
      <c r="W578">
        <v>1</v>
      </c>
      <c r="X578">
        <v>0</v>
      </c>
      <c r="Y578">
        <v>0</v>
      </c>
      <c r="Z578">
        <v>1</v>
      </c>
      <c r="AA578">
        <v>0</v>
      </c>
      <c r="AB578">
        <v>0</v>
      </c>
    </row>
    <row r="579" spans="1:28" x14ac:dyDescent="0.35">
      <c r="A579" t="s">
        <v>1016</v>
      </c>
      <c r="B579" s="1">
        <v>44593</v>
      </c>
      <c r="C579" s="1">
        <v>44701</v>
      </c>
      <c r="D579">
        <v>1</v>
      </c>
      <c r="E579" t="s">
        <v>1036</v>
      </c>
      <c r="F579" s="1">
        <v>44578</v>
      </c>
      <c r="G579">
        <v>3</v>
      </c>
      <c r="H579" s="1">
        <v>44593</v>
      </c>
      <c r="I579">
        <v>1</v>
      </c>
      <c r="J579">
        <v>0</v>
      </c>
      <c r="K579">
        <v>0</v>
      </c>
      <c r="L579">
        <v>1</v>
      </c>
      <c r="M579">
        <v>0</v>
      </c>
      <c r="N579">
        <v>0</v>
      </c>
      <c r="O579">
        <v>0</v>
      </c>
      <c r="P579">
        <v>1</v>
      </c>
      <c r="Q579">
        <v>0</v>
      </c>
      <c r="R579">
        <v>0</v>
      </c>
      <c r="S579">
        <v>1</v>
      </c>
      <c r="T579">
        <v>0</v>
      </c>
      <c r="U579">
        <v>0</v>
      </c>
      <c r="V579">
        <v>0</v>
      </c>
      <c r="W579">
        <v>1</v>
      </c>
      <c r="X579">
        <v>0</v>
      </c>
      <c r="Y579">
        <v>0</v>
      </c>
      <c r="Z579">
        <v>1</v>
      </c>
      <c r="AA579">
        <v>0</v>
      </c>
      <c r="AB579">
        <v>0</v>
      </c>
    </row>
    <row r="580" spans="1:28" x14ac:dyDescent="0.35">
      <c r="A580" t="s">
        <v>1016</v>
      </c>
      <c r="B580" s="1">
        <v>44593</v>
      </c>
      <c r="C580" s="1">
        <v>44701</v>
      </c>
      <c r="D580">
        <v>1</v>
      </c>
      <c r="E580" t="s">
        <v>1022</v>
      </c>
      <c r="F580" s="1">
        <v>44578</v>
      </c>
      <c r="G580">
        <v>3</v>
      </c>
      <c r="H580" s="1">
        <v>44228</v>
      </c>
      <c r="I580">
        <v>1</v>
      </c>
      <c r="J580">
        <v>0</v>
      </c>
      <c r="K580">
        <v>0</v>
      </c>
      <c r="L580">
        <v>1</v>
      </c>
      <c r="M580">
        <v>0</v>
      </c>
      <c r="N580">
        <v>0</v>
      </c>
      <c r="O580">
        <v>0</v>
      </c>
      <c r="P580">
        <v>0</v>
      </c>
      <c r="Q580" t="s">
        <v>1898</v>
      </c>
      <c r="R580" t="s">
        <v>1898</v>
      </c>
      <c r="S580" t="s">
        <v>1898</v>
      </c>
      <c r="T580" t="s">
        <v>1898</v>
      </c>
      <c r="U580" t="s">
        <v>1898</v>
      </c>
      <c r="V580" t="s">
        <v>1898</v>
      </c>
      <c r="W580">
        <v>0</v>
      </c>
      <c r="X580" t="s">
        <v>1898</v>
      </c>
      <c r="Y580" t="s">
        <v>1898</v>
      </c>
      <c r="Z580" t="s">
        <v>1898</v>
      </c>
      <c r="AA580" t="s">
        <v>1898</v>
      </c>
      <c r="AB580" t="s">
        <v>1898</v>
      </c>
    </row>
    <row r="581" spans="1:28" x14ac:dyDescent="0.35">
      <c r="A581" t="s">
        <v>1016</v>
      </c>
      <c r="B581" s="1">
        <v>44593</v>
      </c>
      <c r="C581" s="1">
        <v>44701</v>
      </c>
      <c r="D581">
        <v>1</v>
      </c>
      <c r="E581" t="s">
        <v>1038</v>
      </c>
      <c r="F581" s="1">
        <v>44578</v>
      </c>
      <c r="G581">
        <v>3</v>
      </c>
      <c r="H581" s="1">
        <v>44578</v>
      </c>
      <c r="I581">
        <v>1</v>
      </c>
      <c r="J581">
        <v>0</v>
      </c>
      <c r="K581">
        <v>0</v>
      </c>
      <c r="L581">
        <v>1</v>
      </c>
      <c r="M581">
        <v>0</v>
      </c>
      <c r="N581">
        <v>0</v>
      </c>
      <c r="O581">
        <v>0</v>
      </c>
      <c r="P581">
        <v>1</v>
      </c>
      <c r="Q581">
        <v>0</v>
      </c>
      <c r="R581">
        <v>0</v>
      </c>
      <c r="S581">
        <v>1</v>
      </c>
      <c r="T581">
        <v>0</v>
      </c>
      <c r="U581">
        <v>0</v>
      </c>
      <c r="V581">
        <v>0</v>
      </c>
      <c r="W581">
        <v>1</v>
      </c>
      <c r="X581">
        <v>0</v>
      </c>
      <c r="Y581">
        <v>0</v>
      </c>
      <c r="Z581">
        <v>1</v>
      </c>
      <c r="AA581">
        <v>0</v>
      </c>
      <c r="AB581">
        <v>0</v>
      </c>
    </row>
    <row r="582" spans="1:28" x14ac:dyDescent="0.35">
      <c r="A582" t="s">
        <v>1065</v>
      </c>
      <c r="B582" s="1">
        <v>44197</v>
      </c>
      <c r="C582" s="1">
        <v>44201</v>
      </c>
      <c r="D582">
        <v>0</v>
      </c>
      <c r="E582" t="s">
        <v>1898</v>
      </c>
      <c r="G582" t="s">
        <v>1898</v>
      </c>
      <c r="I582" t="s">
        <v>1898</v>
      </c>
      <c r="J582" t="s">
        <v>1898</v>
      </c>
      <c r="K582" t="s">
        <v>1898</v>
      </c>
      <c r="L582" t="s">
        <v>1898</v>
      </c>
      <c r="M582" t="s">
        <v>1898</v>
      </c>
      <c r="N582" t="s">
        <v>1898</v>
      </c>
      <c r="O582" t="s">
        <v>1898</v>
      </c>
      <c r="P582" t="s">
        <v>1898</v>
      </c>
      <c r="Q582" t="s">
        <v>1898</v>
      </c>
      <c r="R582" t="s">
        <v>1898</v>
      </c>
      <c r="S582" t="s">
        <v>1898</v>
      </c>
      <c r="T582" t="s">
        <v>1898</v>
      </c>
      <c r="U582" t="s">
        <v>1898</v>
      </c>
      <c r="V582" t="s">
        <v>1898</v>
      </c>
      <c r="W582" t="s">
        <v>1898</v>
      </c>
      <c r="X582" t="s">
        <v>1898</v>
      </c>
      <c r="Y582" t="s">
        <v>1898</v>
      </c>
      <c r="Z582" t="s">
        <v>1898</v>
      </c>
      <c r="AA582" t="s">
        <v>1898</v>
      </c>
      <c r="AB582" t="s">
        <v>1898</v>
      </c>
    </row>
    <row r="583" spans="1:28" x14ac:dyDescent="0.35">
      <c r="A583" t="s">
        <v>1065</v>
      </c>
      <c r="B583" s="1">
        <v>44202</v>
      </c>
      <c r="C583" s="1">
        <v>44345</v>
      </c>
      <c r="D583">
        <v>1</v>
      </c>
      <c r="E583" t="s">
        <v>1083</v>
      </c>
      <c r="F583" s="1">
        <v>44202</v>
      </c>
      <c r="G583">
        <v>0</v>
      </c>
      <c r="H583" s="1">
        <v>44202</v>
      </c>
      <c r="I583">
        <v>1</v>
      </c>
      <c r="J583">
        <v>0</v>
      </c>
      <c r="K583">
        <v>0</v>
      </c>
      <c r="L583">
        <v>1</v>
      </c>
      <c r="M583">
        <v>0</v>
      </c>
      <c r="N583">
        <v>0</v>
      </c>
      <c r="O583">
        <v>0</v>
      </c>
      <c r="P583">
        <v>1</v>
      </c>
      <c r="Q583">
        <v>0</v>
      </c>
      <c r="R583">
        <v>0</v>
      </c>
      <c r="S583">
        <v>1</v>
      </c>
      <c r="T583">
        <v>0</v>
      </c>
      <c r="U583">
        <v>0</v>
      </c>
      <c r="V583">
        <v>0</v>
      </c>
      <c r="W583">
        <v>1</v>
      </c>
      <c r="X583">
        <v>0</v>
      </c>
      <c r="Y583">
        <v>0</v>
      </c>
      <c r="Z583">
        <v>1</v>
      </c>
      <c r="AA583">
        <v>0</v>
      </c>
      <c r="AB583">
        <v>0</v>
      </c>
    </row>
    <row r="584" spans="1:28" x14ac:dyDescent="0.35">
      <c r="A584" t="s">
        <v>1065</v>
      </c>
      <c r="B584" s="1">
        <v>44202</v>
      </c>
      <c r="C584" s="1">
        <v>44345</v>
      </c>
      <c r="D584">
        <v>1</v>
      </c>
      <c r="E584" t="s">
        <v>1081</v>
      </c>
      <c r="F584" s="1">
        <v>44202</v>
      </c>
      <c r="G584">
        <v>0</v>
      </c>
      <c r="H584" s="1">
        <v>44202</v>
      </c>
      <c r="I584">
        <v>1</v>
      </c>
      <c r="J584">
        <v>0</v>
      </c>
      <c r="K584">
        <v>0</v>
      </c>
      <c r="L584">
        <v>1</v>
      </c>
      <c r="M584">
        <v>0</v>
      </c>
      <c r="N584">
        <v>0</v>
      </c>
      <c r="O584">
        <v>0</v>
      </c>
      <c r="P584">
        <v>1</v>
      </c>
      <c r="Q584">
        <v>0</v>
      </c>
      <c r="R584">
        <v>0</v>
      </c>
      <c r="S584">
        <v>1</v>
      </c>
      <c r="T584">
        <v>0</v>
      </c>
      <c r="U584">
        <v>0</v>
      </c>
      <c r="V584">
        <v>0</v>
      </c>
      <c r="W584">
        <v>1</v>
      </c>
      <c r="X584">
        <v>0</v>
      </c>
      <c r="Y584">
        <v>0</v>
      </c>
      <c r="Z584">
        <v>1</v>
      </c>
      <c r="AA584">
        <v>0</v>
      </c>
      <c r="AB584">
        <v>0</v>
      </c>
    </row>
    <row r="585" spans="1:28" x14ac:dyDescent="0.35">
      <c r="A585" t="s">
        <v>1065</v>
      </c>
      <c r="B585" s="1">
        <v>44202</v>
      </c>
      <c r="C585" s="1">
        <v>44345</v>
      </c>
      <c r="D585">
        <v>1</v>
      </c>
      <c r="E585" t="s">
        <v>1079</v>
      </c>
      <c r="F585" s="1">
        <v>44202</v>
      </c>
      <c r="G585">
        <v>0</v>
      </c>
      <c r="H585" s="1">
        <v>44202</v>
      </c>
      <c r="I585">
        <v>1</v>
      </c>
      <c r="J585">
        <v>1</v>
      </c>
      <c r="K585">
        <v>1</v>
      </c>
      <c r="L585">
        <v>1</v>
      </c>
      <c r="M585">
        <v>1</v>
      </c>
      <c r="N585">
        <v>0</v>
      </c>
      <c r="O585">
        <v>0</v>
      </c>
      <c r="P585">
        <v>1</v>
      </c>
      <c r="Q585">
        <v>1</v>
      </c>
      <c r="R585">
        <v>1</v>
      </c>
      <c r="S585">
        <v>1</v>
      </c>
      <c r="T585">
        <v>1</v>
      </c>
      <c r="U585">
        <v>0</v>
      </c>
      <c r="V585">
        <v>0</v>
      </c>
      <c r="W585">
        <v>1</v>
      </c>
      <c r="X585">
        <v>1</v>
      </c>
      <c r="Y585">
        <v>1</v>
      </c>
      <c r="Z585">
        <v>1</v>
      </c>
      <c r="AA585">
        <v>1</v>
      </c>
      <c r="AB585">
        <v>0</v>
      </c>
    </row>
    <row r="586" spans="1:28" x14ac:dyDescent="0.35">
      <c r="A586" t="s">
        <v>1065</v>
      </c>
      <c r="B586" s="1">
        <v>44202</v>
      </c>
      <c r="C586" s="1">
        <v>44345</v>
      </c>
      <c r="D586">
        <v>1</v>
      </c>
      <c r="E586" t="s">
        <v>1066</v>
      </c>
      <c r="F586" s="1">
        <v>44202</v>
      </c>
      <c r="G586">
        <v>0</v>
      </c>
      <c r="H586" s="1">
        <v>44202</v>
      </c>
      <c r="I586">
        <v>1</v>
      </c>
      <c r="J586">
        <v>0</v>
      </c>
      <c r="K586">
        <v>0</v>
      </c>
      <c r="L586">
        <v>1</v>
      </c>
      <c r="M586">
        <v>0</v>
      </c>
      <c r="N586">
        <v>0</v>
      </c>
      <c r="O586">
        <v>0</v>
      </c>
      <c r="P586">
        <v>1</v>
      </c>
      <c r="Q586">
        <v>0</v>
      </c>
      <c r="R586">
        <v>0</v>
      </c>
      <c r="S586">
        <v>1</v>
      </c>
      <c r="T586">
        <v>0</v>
      </c>
      <c r="U586">
        <v>0</v>
      </c>
      <c r="V586">
        <v>0</v>
      </c>
      <c r="W586">
        <v>1</v>
      </c>
      <c r="X586">
        <v>0</v>
      </c>
      <c r="Y586">
        <v>0</v>
      </c>
      <c r="Z586">
        <v>1</v>
      </c>
      <c r="AA586">
        <v>0</v>
      </c>
      <c r="AB586">
        <v>0</v>
      </c>
    </row>
    <row r="587" spans="1:28" x14ac:dyDescent="0.35">
      <c r="A587" t="s">
        <v>1065</v>
      </c>
      <c r="B587" s="1">
        <v>44202</v>
      </c>
      <c r="C587" s="1">
        <v>44345</v>
      </c>
      <c r="D587">
        <v>1</v>
      </c>
      <c r="E587" t="s">
        <v>1077</v>
      </c>
      <c r="F587" s="1">
        <v>44202</v>
      </c>
      <c r="G587">
        <v>0</v>
      </c>
      <c r="H587" s="1">
        <v>44202</v>
      </c>
      <c r="I587">
        <v>1</v>
      </c>
      <c r="J587">
        <v>0</v>
      </c>
      <c r="K587">
        <v>0</v>
      </c>
      <c r="L587">
        <v>1</v>
      </c>
      <c r="M587">
        <v>0</v>
      </c>
      <c r="N587">
        <v>0</v>
      </c>
      <c r="O587">
        <v>0</v>
      </c>
      <c r="P587">
        <v>1</v>
      </c>
      <c r="Q587">
        <v>0</v>
      </c>
      <c r="R587">
        <v>0</v>
      </c>
      <c r="S587">
        <v>1</v>
      </c>
      <c r="T587">
        <v>0</v>
      </c>
      <c r="U587">
        <v>0</v>
      </c>
      <c r="V587">
        <v>0</v>
      </c>
      <c r="W587">
        <v>1</v>
      </c>
      <c r="X587">
        <v>0</v>
      </c>
      <c r="Y587">
        <v>0</v>
      </c>
      <c r="Z587">
        <v>1</v>
      </c>
      <c r="AA587">
        <v>0</v>
      </c>
      <c r="AB587">
        <v>0</v>
      </c>
    </row>
    <row r="588" spans="1:28" x14ac:dyDescent="0.35">
      <c r="A588" t="s">
        <v>1065</v>
      </c>
      <c r="B588" s="1">
        <v>44202</v>
      </c>
      <c r="C588" s="1">
        <v>44345</v>
      </c>
      <c r="D588">
        <v>1</v>
      </c>
      <c r="E588" t="s">
        <v>1075</v>
      </c>
      <c r="F588" s="1">
        <v>44202</v>
      </c>
      <c r="G588">
        <v>0</v>
      </c>
      <c r="H588" s="1">
        <v>44202</v>
      </c>
      <c r="I588">
        <v>1</v>
      </c>
      <c r="J588">
        <v>1</v>
      </c>
      <c r="K588">
        <v>1</v>
      </c>
      <c r="L588">
        <v>1</v>
      </c>
      <c r="M588">
        <v>1</v>
      </c>
      <c r="N588">
        <v>0</v>
      </c>
      <c r="O588">
        <v>0</v>
      </c>
      <c r="P588">
        <v>1</v>
      </c>
      <c r="Q588">
        <v>1</v>
      </c>
      <c r="R588">
        <v>1</v>
      </c>
      <c r="S588">
        <v>1</v>
      </c>
      <c r="T588">
        <v>1</v>
      </c>
      <c r="U588">
        <v>0</v>
      </c>
      <c r="V588">
        <v>0</v>
      </c>
      <c r="W588">
        <v>1</v>
      </c>
      <c r="X588">
        <v>1</v>
      </c>
      <c r="Y588">
        <v>1</v>
      </c>
      <c r="Z588">
        <v>1</v>
      </c>
      <c r="AA588">
        <v>1</v>
      </c>
      <c r="AB588">
        <v>0</v>
      </c>
    </row>
    <row r="589" spans="1:28" x14ac:dyDescent="0.35">
      <c r="A589" t="s">
        <v>1065</v>
      </c>
      <c r="B589" s="1">
        <v>44202</v>
      </c>
      <c r="C589" s="1">
        <v>44345</v>
      </c>
      <c r="D589">
        <v>1</v>
      </c>
      <c r="E589" t="s">
        <v>1072</v>
      </c>
      <c r="F589" s="1">
        <v>44202</v>
      </c>
      <c r="G589">
        <v>0</v>
      </c>
      <c r="H589" s="1">
        <v>44202</v>
      </c>
      <c r="I589">
        <v>1</v>
      </c>
      <c r="J589">
        <v>0</v>
      </c>
      <c r="K589">
        <v>1</v>
      </c>
      <c r="L589">
        <v>1</v>
      </c>
      <c r="M589">
        <v>1</v>
      </c>
      <c r="N589">
        <v>0</v>
      </c>
      <c r="O589">
        <v>0</v>
      </c>
      <c r="P589">
        <v>1</v>
      </c>
      <c r="Q589">
        <v>0</v>
      </c>
      <c r="R589">
        <v>1</v>
      </c>
      <c r="S589">
        <v>1</v>
      </c>
      <c r="T589">
        <v>1</v>
      </c>
      <c r="U589">
        <v>0</v>
      </c>
      <c r="V589">
        <v>0</v>
      </c>
      <c r="W589">
        <v>1</v>
      </c>
      <c r="X589">
        <v>0</v>
      </c>
      <c r="Y589">
        <v>1</v>
      </c>
      <c r="Z589">
        <v>1</v>
      </c>
      <c r="AA589">
        <v>0</v>
      </c>
      <c r="AB589">
        <v>1</v>
      </c>
    </row>
    <row r="590" spans="1:28" x14ac:dyDescent="0.35">
      <c r="A590" t="s">
        <v>1065</v>
      </c>
      <c r="B590" s="1">
        <v>44202</v>
      </c>
      <c r="C590" s="1">
        <v>44345</v>
      </c>
      <c r="D590">
        <v>1</v>
      </c>
      <c r="E590" t="s">
        <v>1070</v>
      </c>
      <c r="F590" s="1">
        <v>44202</v>
      </c>
      <c r="G590">
        <v>0</v>
      </c>
      <c r="H590" s="1">
        <v>44202</v>
      </c>
      <c r="I590">
        <v>1</v>
      </c>
      <c r="J590">
        <v>1</v>
      </c>
      <c r="K590">
        <v>1</v>
      </c>
      <c r="L590">
        <v>1</v>
      </c>
      <c r="M590">
        <v>1</v>
      </c>
      <c r="N590">
        <v>0</v>
      </c>
      <c r="O590">
        <v>0</v>
      </c>
      <c r="P590">
        <v>1</v>
      </c>
      <c r="Q590">
        <v>1</v>
      </c>
      <c r="R590">
        <v>1</v>
      </c>
      <c r="S590">
        <v>1</v>
      </c>
      <c r="T590">
        <v>1</v>
      </c>
      <c r="U590">
        <v>0</v>
      </c>
      <c r="V590">
        <v>0</v>
      </c>
      <c r="W590">
        <v>1</v>
      </c>
      <c r="X590">
        <v>1</v>
      </c>
      <c r="Y590">
        <v>1</v>
      </c>
      <c r="Z590">
        <v>1</v>
      </c>
      <c r="AA590">
        <v>0</v>
      </c>
      <c r="AB590">
        <v>0</v>
      </c>
    </row>
    <row r="591" spans="1:28" x14ac:dyDescent="0.35">
      <c r="A591" t="s">
        <v>1065</v>
      </c>
      <c r="B591" s="1">
        <v>44202</v>
      </c>
      <c r="C591" s="1">
        <v>44345</v>
      </c>
      <c r="D591">
        <v>1</v>
      </c>
      <c r="E591" t="s">
        <v>1068</v>
      </c>
      <c r="F591" s="1">
        <v>44202</v>
      </c>
      <c r="G591">
        <v>0</v>
      </c>
      <c r="H591" s="1">
        <v>44202</v>
      </c>
      <c r="I591">
        <v>0</v>
      </c>
      <c r="J591" t="s">
        <v>1898</v>
      </c>
      <c r="K591" t="s">
        <v>1898</v>
      </c>
      <c r="L591" t="s">
        <v>1898</v>
      </c>
      <c r="M591" t="s">
        <v>1898</v>
      </c>
      <c r="N591" t="s">
        <v>1898</v>
      </c>
      <c r="O591" t="s">
        <v>1898</v>
      </c>
      <c r="P591">
        <v>0</v>
      </c>
      <c r="Q591" t="s">
        <v>1898</v>
      </c>
      <c r="R591" t="s">
        <v>1898</v>
      </c>
      <c r="S591" t="s">
        <v>1898</v>
      </c>
      <c r="T591" t="s">
        <v>1898</v>
      </c>
      <c r="U591" t="s">
        <v>1898</v>
      </c>
      <c r="V591" t="s">
        <v>1898</v>
      </c>
      <c r="W591">
        <v>1</v>
      </c>
      <c r="X591">
        <v>0</v>
      </c>
      <c r="Y591">
        <v>0</v>
      </c>
      <c r="Z591">
        <v>1</v>
      </c>
      <c r="AA591">
        <v>0</v>
      </c>
      <c r="AB591">
        <v>0</v>
      </c>
    </row>
    <row r="592" spans="1:28" x14ac:dyDescent="0.35">
      <c r="A592" t="s">
        <v>1065</v>
      </c>
      <c r="B592" s="1">
        <v>44202</v>
      </c>
      <c r="C592" s="1">
        <v>44345</v>
      </c>
      <c r="D592">
        <v>1</v>
      </c>
      <c r="E592" t="s">
        <v>1085</v>
      </c>
      <c r="F592" s="1">
        <v>44202</v>
      </c>
      <c r="G592">
        <v>0</v>
      </c>
      <c r="H592" s="1">
        <v>44202</v>
      </c>
      <c r="I592">
        <v>1</v>
      </c>
      <c r="J592">
        <v>0</v>
      </c>
      <c r="K592">
        <v>0</v>
      </c>
      <c r="L592">
        <v>1</v>
      </c>
      <c r="M592">
        <v>0</v>
      </c>
      <c r="N592">
        <v>0</v>
      </c>
      <c r="O592">
        <v>0</v>
      </c>
      <c r="P592">
        <v>1</v>
      </c>
      <c r="Q592">
        <v>0</v>
      </c>
      <c r="R592">
        <v>0</v>
      </c>
      <c r="S592">
        <v>1</v>
      </c>
      <c r="T592">
        <v>0</v>
      </c>
      <c r="U592">
        <v>0</v>
      </c>
      <c r="V592">
        <v>0</v>
      </c>
      <c r="W592">
        <v>1</v>
      </c>
      <c r="X592">
        <v>0</v>
      </c>
      <c r="Y592">
        <v>0</v>
      </c>
      <c r="Z592">
        <v>1</v>
      </c>
      <c r="AA592">
        <v>0</v>
      </c>
      <c r="AB592">
        <v>0</v>
      </c>
    </row>
    <row r="593" spans="1:28" x14ac:dyDescent="0.35">
      <c r="A593" t="s">
        <v>1065</v>
      </c>
      <c r="B593" s="1">
        <v>44224</v>
      </c>
      <c r="C593" s="1">
        <v>44376</v>
      </c>
      <c r="D593">
        <v>1</v>
      </c>
      <c r="E593" t="s">
        <v>1087</v>
      </c>
      <c r="F593" s="1">
        <v>44224</v>
      </c>
      <c r="G593">
        <v>0</v>
      </c>
      <c r="H593" s="1">
        <v>44224</v>
      </c>
      <c r="I593">
        <v>1</v>
      </c>
      <c r="J593">
        <v>0</v>
      </c>
      <c r="K593">
        <v>0</v>
      </c>
      <c r="L593">
        <v>1</v>
      </c>
      <c r="M593">
        <v>0</v>
      </c>
      <c r="N593">
        <v>0</v>
      </c>
      <c r="O593">
        <v>0</v>
      </c>
      <c r="P593">
        <v>1</v>
      </c>
      <c r="Q593">
        <v>0</v>
      </c>
      <c r="R593">
        <v>0</v>
      </c>
      <c r="S593">
        <v>1</v>
      </c>
      <c r="T593">
        <v>0</v>
      </c>
      <c r="U593">
        <v>0</v>
      </c>
      <c r="V593">
        <v>0</v>
      </c>
      <c r="W593">
        <v>1</v>
      </c>
      <c r="X593">
        <v>0</v>
      </c>
      <c r="Y593">
        <v>0</v>
      </c>
      <c r="Z593">
        <v>1</v>
      </c>
      <c r="AA593">
        <v>0</v>
      </c>
      <c r="AB593">
        <v>0</v>
      </c>
    </row>
    <row r="594" spans="1:28" x14ac:dyDescent="0.35">
      <c r="A594" t="s">
        <v>1065</v>
      </c>
      <c r="B594" s="1">
        <v>44236</v>
      </c>
      <c r="C594" s="1">
        <v>44345</v>
      </c>
      <c r="D594">
        <v>1</v>
      </c>
      <c r="E594" t="s">
        <v>1090</v>
      </c>
      <c r="F594" s="1">
        <v>44236</v>
      </c>
      <c r="G594">
        <v>0</v>
      </c>
      <c r="H594" s="1">
        <v>44236</v>
      </c>
      <c r="I594">
        <v>1</v>
      </c>
      <c r="J594">
        <v>0</v>
      </c>
      <c r="K594">
        <v>0</v>
      </c>
      <c r="L594">
        <v>1</v>
      </c>
      <c r="M594">
        <v>0</v>
      </c>
      <c r="N594">
        <v>0</v>
      </c>
      <c r="O594">
        <v>0</v>
      </c>
      <c r="P594">
        <v>1</v>
      </c>
      <c r="Q594">
        <v>0</v>
      </c>
      <c r="R594">
        <v>0</v>
      </c>
      <c r="S594">
        <v>1</v>
      </c>
      <c r="T594">
        <v>0</v>
      </c>
      <c r="U594">
        <v>0</v>
      </c>
      <c r="V594">
        <v>0</v>
      </c>
      <c r="W594">
        <v>1</v>
      </c>
      <c r="X594">
        <v>0</v>
      </c>
      <c r="Y594">
        <v>0</v>
      </c>
      <c r="Z594">
        <v>1</v>
      </c>
      <c r="AA594">
        <v>0</v>
      </c>
      <c r="AB594">
        <v>0</v>
      </c>
    </row>
    <row r="595" spans="1:28" x14ac:dyDescent="0.35">
      <c r="A595" t="s">
        <v>1065</v>
      </c>
      <c r="B595" s="1">
        <v>44238</v>
      </c>
      <c r="C595" s="1">
        <v>44345</v>
      </c>
      <c r="D595">
        <v>1</v>
      </c>
      <c r="E595" t="s">
        <v>1092</v>
      </c>
      <c r="F595" s="1">
        <v>44238</v>
      </c>
      <c r="G595">
        <v>0</v>
      </c>
      <c r="H595" s="1">
        <v>44238</v>
      </c>
      <c r="I595">
        <v>1</v>
      </c>
      <c r="J595">
        <v>0</v>
      </c>
      <c r="K595">
        <v>1</v>
      </c>
      <c r="L595">
        <v>1</v>
      </c>
      <c r="M595">
        <v>1</v>
      </c>
      <c r="N595">
        <v>0</v>
      </c>
      <c r="O595">
        <v>0</v>
      </c>
      <c r="P595">
        <v>0</v>
      </c>
      <c r="Q595" t="s">
        <v>1898</v>
      </c>
      <c r="R595" t="s">
        <v>1898</v>
      </c>
      <c r="S595" t="s">
        <v>1898</v>
      </c>
      <c r="T595" t="s">
        <v>1898</v>
      </c>
      <c r="U595" t="s">
        <v>1898</v>
      </c>
      <c r="V595" t="s">
        <v>1898</v>
      </c>
      <c r="W595">
        <v>0</v>
      </c>
      <c r="X595" t="s">
        <v>1898</v>
      </c>
      <c r="Y595" t="s">
        <v>1898</v>
      </c>
      <c r="Z595" t="s">
        <v>1898</v>
      </c>
      <c r="AA595" t="s">
        <v>1898</v>
      </c>
      <c r="AB595" t="s">
        <v>1898</v>
      </c>
    </row>
    <row r="596" spans="1:28" x14ac:dyDescent="0.35">
      <c r="A596" t="s">
        <v>1065</v>
      </c>
      <c r="B596" s="1">
        <v>44244</v>
      </c>
      <c r="C596" s="1">
        <v>44345</v>
      </c>
      <c r="D596">
        <v>1</v>
      </c>
      <c r="E596" t="s">
        <v>1094</v>
      </c>
      <c r="F596" s="1">
        <v>44244</v>
      </c>
      <c r="G596">
        <v>0</v>
      </c>
      <c r="H596" s="1">
        <v>44244</v>
      </c>
      <c r="I596">
        <v>1</v>
      </c>
      <c r="J596">
        <v>0</v>
      </c>
      <c r="K596">
        <v>0</v>
      </c>
      <c r="L596">
        <v>1</v>
      </c>
      <c r="M596">
        <v>0</v>
      </c>
      <c r="N596">
        <v>0</v>
      </c>
      <c r="O596">
        <v>0</v>
      </c>
      <c r="P596">
        <v>1</v>
      </c>
      <c r="Q596">
        <v>0</v>
      </c>
      <c r="R596">
        <v>0</v>
      </c>
      <c r="S596">
        <v>1</v>
      </c>
      <c r="T596">
        <v>0</v>
      </c>
      <c r="U596">
        <v>0</v>
      </c>
      <c r="V596">
        <v>0</v>
      </c>
      <c r="W596">
        <v>1</v>
      </c>
      <c r="X596">
        <v>0</v>
      </c>
      <c r="Y596">
        <v>0</v>
      </c>
      <c r="Z596">
        <v>1</v>
      </c>
      <c r="AA596">
        <v>0</v>
      </c>
      <c r="AB596">
        <v>0</v>
      </c>
    </row>
    <row r="597" spans="1:28" x14ac:dyDescent="0.35">
      <c r="A597" t="s">
        <v>1065</v>
      </c>
      <c r="B597" s="1">
        <v>44244</v>
      </c>
      <c r="C597" s="1">
        <v>44345</v>
      </c>
      <c r="D597">
        <v>1</v>
      </c>
      <c r="E597" t="s">
        <v>1096</v>
      </c>
      <c r="F597" s="1">
        <v>44244</v>
      </c>
      <c r="G597">
        <v>0</v>
      </c>
      <c r="H597" s="1">
        <v>44244</v>
      </c>
      <c r="I597">
        <v>1</v>
      </c>
      <c r="J597">
        <v>0</v>
      </c>
      <c r="K597">
        <v>0</v>
      </c>
      <c r="L597">
        <v>1</v>
      </c>
      <c r="M597">
        <v>0</v>
      </c>
      <c r="N597">
        <v>0</v>
      </c>
      <c r="O597">
        <v>0</v>
      </c>
      <c r="P597">
        <v>1</v>
      </c>
      <c r="Q597">
        <v>0</v>
      </c>
      <c r="R597">
        <v>0</v>
      </c>
      <c r="S597">
        <v>1</v>
      </c>
      <c r="T597">
        <v>0</v>
      </c>
      <c r="U597">
        <v>0</v>
      </c>
      <c r="V597">
        <v>0</v>
      </c>
      <c r="W597">
        <v>1</v>
      </c>
      <c r="X597">
        <v>0</v>
      </c>
      <c r="Y597">
        <v>0</v>
      </c>
      <c r="Z597">
        <v>1</v>
      </c>
      <c r="AA597">
        <v>0</v>
      </c>
      <c r="AB597">
        <v>0</v>
      </c>
    </row>
    <row r="598" spans="1:28" x14ac:dyDescent="0.35">
      <c r="A598" t="s">
        <v>1065</v>
      </c>
      <c r="B598" s="1">
        <v>44249</v>
      </c>
      <c r="C598" s="1">
        <v>44307</v>
      </c>
      <c r="D598">
        <v>1</v>
      </c>
      <c r="E598" t="s">
        <v>1098</v>
      </c>
      <c r="F598" s="1">
        <v>44249</v>
      </c>
      <c r="G598">
        <v>0</v>
      </c>
      <c r="H598" s="1">
        <v>44249</v>
      </c>
      <c r="I598">
        <v>1</v>
      </c>
      <c r="J598">
        <v>0</v>
      </c>
      <c r="K598">
        <v>0</v>
      </c>
      <c r="L598">
        <v>1</v>
      </c>
      <c r="M598">
        <v>0</v>
      </c>
      <c r="N598">
        <v>0</v>
      </c>
      <c r="O598">
        <v>0</v>
      </c>
      <c r="P598">
        <v>1</v>
      </c>
      <c r="Q598">
        <v>0</v>
      </c>
      <c r="R598">
        <v>0</v>
      </c>
      <c r="S598">
        <v>1</v>
      </c>
      <c r="T598">
        <v>0</v>
      </c>
      <c r="U598">
        <v>0</v>
      </c>
      <c r="V598">
        <v>0</v>
      </c>
      <c r="W598">
        <v>1</v>
      </c>
      <c r="X598">
        <v>0</v>
      </c>
      <c r="Y598">
        <v>0</v>
      </c>
      <c r="Z598">
        <v>1</v>
      </c>
      <c r="AA598">
        <v>0</v>
      </c>
      <c r="AB598">
        <v>0</v>
      </c>
    </row>
    <row r="599" spans="1:28" x14ac:dyDescent="0.35">
      <c r="A599" t="s">
        <v>1065</v>
      </c>
      <c r="B599" s="1">
        <v>44256</v>
      </c>
      <c r="C599" s="1">
        <v>44345</v>
      </c>
      <c r="D599">
        <v>1</v>
      </c>
      <c r="E599" t="s">
        <v>364</v>
      </c>
      <c r="F599" s="1">
        <v>44256</v>
      </c>
      <c r="G599">
        <v>0</v>
      </c>
      <c r="H599" s="1">
        <v>44256</v>
      </c>
      <c r="I599">
        <v>1</v>
      </c>
      <c r="J599">
        <v>0</v>
      </c>
      <c r="K599">
        <v>0</v>
      </c>
      <c r="L599">
        <v>1</v>
      </c>
      <c r="M599">
        <v>0</v>
      </c>
      <c r="N599">
        <v>0</v>
      </c>
      <c r="O599">
        <v>0</v>
      </c>
      <c r="P599">
        <v>1</v>
      </c>
      <c r="Q599">
        <v>0</v>
      </c>
      <c r="R599">
        <v>0</v>
      </c>
      <c r="S599">
        <v>1</v>
      </c>
      <c r="T599">
        <v>0</v>
      </c>
      <c r="U599">
        <v>0</v>
      </c>
      <c r="V599">
        <v>0</v>
      </c>
      <c r="W599">
        <v>1</v>
      </c>
      <c r="X599">
        <v>0</v>
      </c>
      <c r="Y599">
        <v>0</v>
      </c>
      <c r="Z599">
        <v>1</v>
      </c>
      <c r="AA599">
        <v>0</v>
      </c>
      <c r="AB599">
        <v>0</v>
      </c>
    </row>
    <row r="600" spans="1:28" x14ac:dyDescent="0.35">
      <c r="A600" t="s">
        <v>1065</v>
      </c>
      <c r="B600" s="1">
        <v>44308</v>
      </c>
      <c r="C600" s="1">
        <v>44701</v>
      </c>
      <c r="D600">
        <v>1</v>
      </c>
      <c r="E600" t="s">
        <v>1098</v>
      </c>
      <c r="F600" s="1">
        <v>44249</v>
      </c>
      <c r="G600">
        <v>3</v>
      </c>
      <c r="H600" s="1">
        <v>44308</v>
      </c>
      <c r="I600">
        <v>1</v>
      </c>
      <c r="J600">
        <v>0</v>
      </c>
      <c r="K600">
        <v>0</v>
      </c>
      <c r="L600">
        <v>1</v>
      </c>
      <c r="M600">
        <v>0</v>
      </c>
      <c r="N600">
        <v>0</v>
      </c>
      <c r="O600">
        <v>0</v>
      </c>
      <c r="P600">
        <v>1</v>
      </c>
      <c r="Q600">
        <v>0</v>
      </c>
      <c r="R600">
        <v>0</v>
      </c>
      <c r="S600">
        <v>1</v>
      </c>
      <c r="T600">
        <v>0</v>
      </c>
      <c r="U600">
        <v>0</v>
      </c>
      <c r="V600">
        <v>0</v>
      </c>
      <c r="W600">
        <v>1</v>
      </c>
      <c r="X600">
        <v>0</v>
      </c>
      <c r="Y600">
        <v>0</v>
      </c>
      <c r="Z600">
        <v>1</v>
      </c>
      <c r="AA600">
        <v>0</v>
      </c>
      <c r="AB600">
        <v>0</v>
      </c>
    </row>
    <row r="601" spans="1:28" x14ac:dyDescent="0.35">
      <c r="A601" t="s">
        <v>1065</v>
      </c>
      <c r="B601" s="1">
        <v>44346</v>
      </c>
      <c r="C601" s="1">
        <v>44701</v>
      </c>
      <c r="D601">
        <v>1</v>
      </c>
      <c r="E601" t="s">
        <v>1090</v>
      </c>
      <c r="F601" s="1">
        <v>44236</v>
      </c>
      <c r="G601">
        <v>3</v>
      </c>
      <c r="H601" s="1">
        <v>44346</v>
      </c>
      <c r="I601">
        <v>1</v>
      </c>
      <c r="J601">
        <v>0</v>
      </c>
      <c r="K601">
        <v>0</v>
      </c>
      <c r="L601">
        <v>1</v>
      </c>
      <c r="M601">
        <v>0</v>
      </c>
      <c r="N601">
        <v>0</v>
      </c>
      <c r="O601">
        <v>0</v>
      </c>
      <c r="P601">
        <v>1</v>
      </c>
      <c r="Q601">
        <v>0</v>
      </c>
      <c r="R601">
        <v>0</v>
      </c>
      <c r="S601">
        <v>1</v>
      </c>
      <c r="T601">
        <v>0</v>
      </c>
      <c r="U601">
        <v>0</v>
      </c>
      <c r="V601">
        <v>0</v>
      </c>
      <c r="W601">
        <v>1</v>
      </c>
      <c r="X601">
        <v>0</v>
      </c>
      <c r="Y601">
        <v>0</v>
      </c>
      <c r="Z601">
        <v>1</v>
      </c>
      <c r="AA601">
        <v>0</v>
      </c>
      <c r="AB601">
        <v>0</v>
      </c>
    </row>
    <row r="602" spans="1:28" x14ac:dyDescent="0.35">
      <c r="A602" t="s">
        <v>1065</v>
      </c>
      <c r="B602" s="1">
        <v>44346</v>
      </c>
      <c r="C602" s="1">
        <v>44701</v>
      </c>
      <c r="D602">
        <v>1</v>
      </c>
      <c r="E602" t="s">
        <v>1094</v>
      </c>
      <c r="F602" s="1">
        <v>44244</v>
      </c>
      <c r="G602">
        <v>3</v>
      </c>
      <c r="H602" s="1">
        <v>44346</v>
      </c>
      <c r="I602">
        <v>1</v>
      </c>
      <c r="J602">
        <v>0</v>
      </c>
      <c r="K602">
        <v>0</v>
      </c>
      <c r="L602">
        <v>1</v>
      </c>
      <c r="M602">
        <v>0</v>
      </c>
      <c r="N602">
        <v>0</v>
      </c>
      <c r="O602">
        <v>0</v>
      </c>
      <c r="P602">
        <v>1</v>
      </c>
      <c r="Q602">
        <v>0</v>
      </c>
      <c r="R602">
        <v>0</v>
      </c>
      <c r="S602">
        <v>1</v>
      </c>
      <c r="T602">
        <v>0</v>
      </c>
      <c r="U602">
        <v>0</v>
      </c>
      <c r="V602">
        <v>0</v>
      </c>
      <c r="W602">
        <v>1</v>
      </c>
      <c r="X602">
        <v>0</v>
      </c>
      <c r="Y602">
        <v>0</v>
      </c>
      <c r="Z602">
        <v>1</v>
      </c>
      <c r="AA602">
        <v>0</v>
      </c>
      <c r="AB602">
        <v>0</v>
      </c>
    </row>
    <row r="603" spans="1:28" x14ac:dyDescent="0.35">
      <c r="A603" t="s">
        <v>1065</v>
      </c>
      <c r="B603" s="1">
        <v>44346</v>
      </c>
      <c r="C603" s="1">
        <v>44701</v>
      </c>
      <c r="D603">
        <v>1</v>
      </c>
      <c r="E603" t="s">
        <v>1096</v>
      </c>
      <c r="F603" s="1">
        <v>44244</v>
      </c>
      <c r="G603">
        <v>3</v>
      </c>
      <c r="H603" s="1">
        <v>44346</v>
      </c>
      <c r="I603">
        <v>1</v>
      </c>
      <c r="J603">
        <v>0</v>
      </c>
      <c r="K603">
        <v>0</v>
      </c>
      <c r="L603">
        <v>1</v>
      </c>
      <c r="M603">
        <v>0</v>
      </c>
      <c r="N603">
        <v>0</v>
      </c>
      <c r="O603">
        <v>0</v>
      </c>
      <c r="P603">
        <v>1</v>
      </c>
      <c r="Q603">
        <v>0</v>
      </c>
      <c r="R603">
        <v>0</v>
      </c>
      <c r="S603">
        <v>1</v>
      </c>
      <c r="T603">
        <v>0</v>
      </c>
      <c r="U603">
        <v>0</v>
      </c>
      <c r="V603">
        <v>0</v>
      </c>
      <c r="W603">
        <v>1</v>
      </c>
      <c r="X603">
        <v>0</v>
      </c>
      <c r="Y603">
        <v>0</v>
      </c>
      <c r="Z603">
        <v>1</v>
      </c>
      <c r="AA603">
        <v>0</v>
      </c>
      <c r="AB603">
        <v>0</v>
      </c>
    </row>
    <row r="604" spans="1:28" x14ac:dyDescent="0.35">
      <c r="A604" t="s">
        <v>1065</v>
      </c>
      <c r="B604" s="1">
        <v>44346</v>
      </c>
      <c r="C604" s="1">
        <v>44701</v>
      </c>
      <c r="D604">
        <v>1</v>
      </c>
      <c r="E604" t="s">
        <v>364</v>
      </c>
      <c r="F604" s="1">
        <v>44256</v>
      </c>
      <c r="G604">
        <v>3</v>
      </c>
      <c r="H604" s="1">
        <v>44256</v>
      </c>
      <c r="I604">
        <v>1</v>
      </c>
      <c r="J604">
        <v>0</v>
      </c>
      <c r="K604">
        <v>0</v>
      </c>
      <c r="L604">
        <v>1</v>
      </c>
      <c r="M604">
        <v>0</v>
      </c>
      <c r="N604">
        <v>0</v>
      </c>
      <c r="O604">
        <v>0</v>
      </c>
      <c r="P604">
        <v>1</v>
      </c>
      <c r="Q604">
        <v>0</v>
      </c>
      <c r="R604">
        <v>0</v>
      </c>
      <c r="S604">
        <v>1</v>
      </c>
      <c r="T604">
        <v>0</v>
      </c>
      <c r="U604">
        <v>0</v>
      </c>
      <c r="V604">
        <v>0</v>
      </c>
      <c r="W604">
        <v>1</v>
      </c>
      <c r="X604">
        <v>0</v>
      </c>
      <c r="Y604">
        <v>0</v>
      </c>
      <c r="Z604">
        <v>1</v>
      </c>
      <c r="AA604">
        <v>0</v>
      </c>
      <c r="AB604">
        <v>0</v>
      </c>
    </row>
    <row r="605" spans="1:28" x14ac:dyDescent="0.35">
      <c r="A605" t="s">
        <v>1065</v>
      </c>
      <c r="B605" s="1">
        <v>44346</v>
      </c>
      <c r="C605" s="1">
        <v>44701</v>
      </c>
      <c r="D605">
        <v>1</v>
      </c>
      <c r="E605" t="s">
        <v>1083</v>
      </c>
      <c r="F605" s="1">
        <v>44202</v>
      </c>
      <c r="G605">
        <v>3</v>
      </c>
      <c r="H605" s="1">
        <v>44346</v>
      </c>
      <c r="I605">
        <v>1</v>
      </c>
      <c r="J605">
        <v>0</v>
      </c>
      <c r="K605">
        <v>0</v>
      </c>
      <c r="L605">
        <v>1</v>
      </c>
      <c r="M605">
        <v>0</v>
      </c>
      <c r="N605">
        <v>0</v>
      </c>
      <c r="O605">
        <v>0</v>
      </c>
      <c r="P605">
        <v>1</v>
      </c>
      <c r="Q605">
        <v>0</v>
      </c>
      <c r="R605">
        <v>0</v>
      </c>
      <c r="S605">
        <v>1</v>
      </c>
      <c r="T605">
        <v>0</v>
      </c>
      <c r="U605">
        <v>0</v>
      </c>
      <c r="V605">
        <v>0</v>
      </c>
      <c r="W605">
        <v>1</v>
      </c>
      <c r="X605">
        <v>0</v>
      </c>
      <c r="Y605">
        <v>0</v>
      </c>
      <c r="Z605">
        <v>1</v>
      </c>
      <c r="AA605">
        <v>0</v>
      </c>
      <c r="AB605">
        <v>0</v>
      </c>
    </row>
    <row r="606" spans="1:28" x14ac:dyDescent="0.35">
      <c r="A606" t="s">
        <v>1065</v>
      </c>
      <c r="B606" s="1">
        <v>44346</v>
      </c>
      <c r="C606" s="1">
        <v>44701</v>
      </c>
      <c r="D606">
        <v>1</v>
      </c>
      <c r="E606" t="s">
        <v>1081</v>
      </c>
      <c r="F606" s="1">
        <v>44202</v>
      </c>
      <c r="G606">
        <v>3</v>
      </c>
      <c r="H606" s="1">
        <v>44346</v>
      </c>
      <c r="I606">
        <v>1</v>
      </c>
      <c r="J606">
        <v>0</v>
      </c>
      <c r="K606">
        <v>0</v>
      </c>
      <c r="L606">
        <v>1</v>
      </c>
      <c r="M606">
        <v>0</v>
      </c>
      <c r="N606">
        <v>0</v>
      </c>
      <c r="O606">
        <v>0</v>
      </c>
      <c r="P606">
        <v>1</v>
      </c>
      <c r="Q606">
        <v>0</v>
      </c>
      <c r="R606">
        <v>0</v>
      </c>
      <c r="S606">
        <v>1</v>
      </c>
      <c r="T606">
        <v>0</v>
      </c>
      <c r="U606">
        <v>0</v>
      </c>
      <c r="V606">
        <v>0</v>
      </c>
      <c r="W606">
        <v>1</v>
      </c>
      <c r="X606">
        <v>0</v>
      </c>
      <c r="Y606">
        <v>0</v>
      </c>
      <c r="Z606">
        <v>1</v>
      </c>
      <c r="AA606">
        <v>0</v>
      </c>
      <c r="AB606">
        <v>0</v>
      </c>
    </row>
    <row r="607" spans="1:28" x14ac:dyDescent="0.35">
      <c r="A607" t="s">
        <v>1065</v>
      </c>
      <c r="B607" s="1">
        <v>44346</v>
      </c>
      <c r="C607" s="1">
        <v>44701</v>
      </c>
      <c r="D607">
        <v>1</v>
      </c>
      <c r="E607" t="s">
        <v>1079</v>
      </c>
      <c r="F607" s="1">
        <v>44202</v>
      </c>
      <c r="G607">
        <v>3</v>
      </c>
      <c r="H607" s="1">
        <v>44346</v>
      </c>
      <c r="I607">
        <v>1</v>
      </c>
      <c r="J607">
        <v>1</v>
      </c>
      <c r="K607">
        <v>1</v>
      </c>
      <c r="L607">
        <v>1</v>
      </c>
      <c r="M607">
        <v>1</v>
      </c>
      <c r="N607">
        <v>0</v>
      </c>
      <c r="O607">
        <v>0</v>
      </c>
      <c r="P607">
        <v>1</v>
      </c>
      <c r="Q607">
        <v>1</v>
      </c>
      <c r="R607">
        <v>1</v>
      </c>
      <c r="S607">
        <v>1</v>
      </c>
      <c r="T607">
        <v>1</v>
      </c>
      <c r="U607">
        <v>0</v>
      </c>
      <c r="V607">
        <v>0</v>
      </c>
      <c r="W607">
        <v>1</v>
      </c>
      <c r="X607">
        <v>1</v>
      </c>
      <c r="Y607">
        <v>1</v>
      </c>
      <c r="Z607">
        <v>1</v>
      </c>
      <c r="AA607">
        <v>1</v>
      </c>
      <c r="AB607">
        <v>0</v>
      </c>
    </row>
    <row r="608" spans="1:28" x14ac:dyDescent="0.35">
      <c r="A608" t="s">
        <v>1065</v>
      </c>
      <c r="B608" s="1">
        <v>44346</v>
      </c>
      <c r="C608" s="1">
        <v>44701</v>
      </c>
      <c r="D608">
        <v>1</v>
      </c>
      <c r="E608" t="s">
        <v>1066</v>
      </c>
      <c r="F608" s="1">
        <v>44202</v>
      </c>
      <c r="G608">
        <v>3</v>
      </c>
      <c r="H608" s="1">
        <v>44711</v>
      </c>
      <c r="I608">
        <v>1</v>
      </c>
      <c r="J608">
        <v>0</v>
      </c>
      <c r="K608">
        <v>0</v>
      </c>
      <c r="L608">
        <v>1</v>
      </c>
      <c r="M608">
        <v>0</v>
      </c>
      <c r="N608">
        <v>0</v>
      </c>
      <c r="O608">
        <v>0</v>
      </c>
      <c r="P608">
        <v>1</v>
      </c>
      <c r="Q608">
        <v>0</v>
      </c>
      <c r="R608">
        <v>0</v>
      </c>
      <c r="S608">
        <v>1</v>
      </c>
      <c r="T608">
        <v>0</v>
      </c>
      <c r="U608">
        <v>0</v>
      </c>
      <c r="V608">
        <v>0</v>
      </c>
      <c r="W608">
        <v>1</v>
      </c>
      <c r="X608">
        <v>0</v>
      </c>
      <c r="Y608">
        <v>0</v>
      </c>
      <c r="Z608">
        <v>1</v>
      </c>
      <c r="AA608">
        <v>0</v>
      </c>
      <c r="AB608">
        <v>0</v>
      </c>
    </row>
    <row r="609" spans="1:28" x14ac:dyDescent="0.35">
      <c r="A609" t="s">
        <v>1065</v>
      </c>
      <c r="B609" s="1">
        <v>44346</v>
      </c>
      <c r="C609" s="1">
        <v>44701</v>
      </c>
      <c r="D609">
        <v>1</v>
      </c>
      <c r="E609" t="s">
        <v>1077</v>
      </c>
      <c r="F609" s="1">
        <v>44202</v>
      </c>
      <c r="G609">
        <v>3</v>
      </c>
      <c r="H609" s="1">
        <v>44346</v>
      </c>
      <c r="I609">
        <v>1</v>
      </c>
      <c r="J609">
        <v>0</v>
      </c>
      <c r="K609">
        <v>0</v>
      </c>
      <c r="L609">
        <v>1</v>
      </c>
      <c r="M609">
        <v>0</v>
      </c>
      <c r="N609">
        <v>0</v>
      </c>
      <c r="O609">
        <v>0</v>
      </c>
      <c r="P609">
        <v>1</v>
      </c>
      <c r="Q609">
        <v>0</v>
      </c>
      <c r="R609">
        <v>0</v>
      </c>
      <c r="S609">
        <v>1</v>
      </c>
      <c r="T609">
        <v>0</v>
      </c>
      <c r="U609">
        <v>0</v>
      </c>
      <c r="V609">
        <v>0</v>
      </c>
      <c r="W609">
        <v>1</v>
      </c>
      <c r="X609">
        <v>0</v>
      </c>
      <c r="Y609">
        <v>0</v>
      </c>
      <c r="Z609">
        <v>1</v>
      </c>
      <c r="AA609">
        <v>0</v>
      </c>
      <c r="AB609">
        <v>0</v>
      </c>
    </row>
    <row r="610" spans="1:28" x14ac:dyDescent="0.35">
      <c r="A610" t="s">
        <v>1065</v>
      </c>
      <c r="B610" s="1">
        <v>44346</v>
      </c>
      <c r="C610" s="1">
        <v>44701</v>
      </c>
      <c r="D610">
        <v>1</v>
      </c>
      <c r="E610" t="s">
        <v>1075</v>
      </c>
      <c r="F610" s="1">
        <v>44202</v>
      </c>
      <c r="G610">
        <v>3</v>
      </c>
      <c r="H610" s="1">
        <v>44346</v>
      </c>
      <c r="I610">
        <v>1</v>
      </c>
      <c r="J610">
        <v>1</v>
      </c>
      <c r="K610">
        <v>1</v>
      </c>
      <c r="L610">
        <v>1</v>
      </c>
      <c r="M610">
        <v>1</v>
      </c>
      <c r="N610">
        <v>0</v>
      </c>
      <c r="O610">
        <v>0</v>
      </c>
      <c r="P610">
        <v>1</v>
      </c>
      <c r="Q610">
        <v>1</v>
      </c>
      <c r="R610">
        <v>1</v>
      </c>
      <c r="S610">
        <v>1</v>
      </c>
      <c r="T610">
        <v>1</v>
      </c>
      <c r="U610">
        <v>0</v>
      </c>
      <c r="V610">
        <v>0</v>
      </c>
      <c r="W610">
        <v>1</v>
      </c>
      <c r="X610">
        <v>1</v>
      </c>
      <c r="Y610">
        <v>1</v>
      </c>
      <c r="Z610">
        <v>1</v>
      </c>
      <c r="AA610">
        <v>1</v>
      </c>
      <c r="AB610">
        <v>0</v>
      </c>
    </row>
    <row r="611" spans="1:28" x14ac:dyDescent="0.35">
      <c r="A611" t="s">
        <v>1065</v>
      </c>
      <c r="B611" s="1">
        <v>44346</v>
      </c>
      <c r="C611" s="1">
        <v>44701</v>
      </c>
      <c r="D611">
        <v>1</v>
      </c>
      <c r="E611" t="s">
        <v>1072</v>
      </c>
      <c r="F611" s="1">
        <v>44202</v>
      </c>
      <c r="G611">
        <v>3</v>
      </c>
      <c r="H611" s="1">
        <v>44346</v>
      </c>
      <c r="I611">
        <v>1</v>
      </c>
      <c r="J611">
        <v>0</v>
      </c>
      <c r="K611">
        <v>1</v>
      </c>
      <c r="L611">
        <v>1</v>
      </c>
      <c r="M611">
        <v>1</v>
      </c>
      <c r="N611">
        <v>0</v>
      </c>
      <c r="O611">
        <v>0</v>
      </c>
      <c r="P611">
        <v>1</v>
      </c>
      <c r="Q611">
        <v>0</v>
      </c>
      <c r="R611">
        <v>1</v>
      </c>
      <c r="S611">
        <v>1</v>
      </c>
      <c r="T611">
        <v>1</v>
      </c>
      <c r="U611">
        <v>0</v>
      </c>
      <c r="V611">
        <v>0</v>
      </c>
      <c r="W611">
        <v>1</v>
      </c>
      <c r="X611">
        <v>0</v>
      </c>
      <c r="Y611">
        <v>1</v>
      </c>
      <c r="Z611">
        <v>1</v>
      </c>
      <c r="AA611">
        <v>0</v>
      </c>
      <c r="AB611">
        <v>1</v>
      </c>
    </row>
    <row r="612" spans="1:28" x14ac:dyDescent="0.35">
      <c r="A612" t="s">
        <v>1065</v>
      </c>
      <c r="B612" s="1">
        <v>44346</v>
      </c>
      <c r="C612" s="1">
        <v>44701</v>
      </c>
      <c r="D612">
        <v>1</v>
      </c>
      <c r="E612" t="s">
        <v>1070</v>
      </c>
      <c r="F612" s="1">
        <v>44202</v>
      </c>
      <c r="G612">
        <v>3</v>
      </c>
      <c r="H612" s="1">
        <v>44346</v>
      </c>
      <c r="I612">
        <v>1</v>
      </c>
      <c r="J612">
        <v>1</v>
      </c>
      <c r="K612">
        <v>1</v>
      </c>
      <c r="L612">
        <v>1</v>
      </c>
      <c r="M612">
        <v>1</v>
      </c>
      <c r="N612">
        <v>0</v>
      </c>
      <c r="O612">
        <v>0</v>
      </c>
      <c r="P612">
        <v>1</v>
      </c>
      <c r="Q612">
        <v>1</v>
      </c>
      <c r="R612">
        <v>1</v>
      </c>
      <c r="S612">
        <v>1</v>
      </c>
      <c r="T612">
        <v>1</v>
      </c>
      <c r="U612">
        <v>0</v>
      </c>
      <c r="V612">
        <v>0</v>
      </c>
      <c r="W612">
        <v>1</v>
      </c>
      <c r="X612">
        <v>1</v>
      </c>
      <c r="Y612">
        <v>1</v>
      </c>
      <c r="Z612">
        <v>1</v>
      </c>
      <c r="AA612">
        <v>0</v>
      </c>
      <c r="AB612">
        <v>0</v>
      </c>
    </row>
    <row r="613" spans="1:28" x14ac:dyDescent="0.35">
      <c r="A613" t="s">
        <v>1065</v>
      </c>
      <c r="B613" s="1">
        <v>44346</v>
      </c>
      <c r="C613" s="1">
        <v>44701</v>
      </c>
      <c r="D613">
        <v>1</v>
      </c>
      <c r="E613" t="s">
        <v>1092</v>
      </c>
      <c r="F613" s="1">
        <v>44238</v>
      </c>
      <c r="G613">
        <v>3</v>
      </c>
      <c r="H613" s="1">
        <v>44345</v>
      </c>
      <c r="I613">
        <v>1</v>
      </c>
      <c r="J613">
        <v>0</v>
      </c>
      <c r="K613">
        <v>1</v>
      </c>
      <c r="L613">
        <v>1</v>
      </c>
      <c r="M613">
        <v>1</v>
      </c>
      <c r="N613">
        <v>0</v>
      </c>
      <c r="O613">
        <v>0</v>
      </c>
      <c r="P613">
        <v>0</v>
      </c>
      <c r="Q613" t="s">
        <v>1898</v>
      </c>
      <c r="R613" t="s">
        <v>1898</v>
      </c>
      <c r="S613" t="s">
        <v>1898</v>
      </c>
      <c r="T613" t="s">
        <v>1898</v>
      </c>
      <c r="U613" t="s">
        <v>1898</v>
      </c>
      <c r="V613" t="s">
        <v>1898</v>
      </c>
      <c r="W613">
        <v>0</v>
      </c>
      <c r="X613" t="s">
        <v>1898</v>
      </c>
      <c r="Y613" t="s">
        <v>1898</v>
      </c>
      <c r="Z613" t="s">
        <v>1898</v>
      </c>
      <c r="AA613" t="s">
        <v>1898</v>
      </c>
      <c r="AB613" t="s">
        <v>1898</v>
      </c>
    </row>
    <row r="614" spans="1:28" x14ac:dyDescent="0.35">
      <c r="A614" t="s">
        <v>1065</v>
      </c>
      <c r="B614" s="1">
        <v>44346</v>
      </c>
      <c r="C614" s="1">
        <v>44701</v>
      </c>
      <c r="D614">
        <v>1</v>
      </c>
      <c r="E614" t="s">
        <v>1068</v>
      </c>
      <c r="F614" s="1">
        <v>44202</v>
      </c>
      <c r="G614">
        <v>3</v>
      </c>
      <c r="H614" s="1">
        <v>44346</v>
      </c>
      <c r="I614">
        <v>0</v>
      </c>
      <c r="J614" t="s">
        <v>1898</v>
      </c>
      <c r="K614" t="s">
        <v>1898</v>
      </c>
      <c r="L614" t="s">
        <v>1898</v>
      </c>
      <c r="M614" t="s">
        <v>1898</v>
      </c>
      <c r="N614" t="s">
        <v>1898</v>
      </c>
      <c r="O614" t="s">
        <v>1898</v>
      </c>
      <c r="P614">
        <v>0</v>
      </c>
      <c r="Q614" t="s">
        <v>1898</v>
      </c>
      <c r="R614" t="s">
        <v>1898</v>
      </c>
      <c r="S614" t="s">
        <v>1898</v>
      </c>
      <c r="T614" t="s">
        <v>1898</v>
      </c>
      <c r="U614" t="s">
        <v>1898</v>
      </c>
      <c r="V614" t="s">
        <v>1898</v>
      </c>
      <c r="W614">
        <v>1</v>
      </c>
      <c r="X614">
        <v>0</v>
      </c>
      <c r="Y614">
        <v>0</v>
      </c>
      <c r="Z614">
        <v>1</v>
      </c>
      <c r="AA614">
        <v>0</v>
      </c>
      <c r="AB614">
        <v>0</v>
      </c>
    </row>
    <row r="615" spans="1:28" x14ac:dyDescent="0.35">
      <c r="A615" t="s">
        <v>1065</v>
      </c>
      <c r="B615" s="1">
        <v>44346</v>
      </c>
      <c r="C615" s="1">
        <v>44701</v>
      </c>
      <c r="D615">
        <v>1</v>
      </c>
      <c r="E615" t="s">
        <v>1085</v>
      </c>
      <c r="F615" s="1">
        <v>44202</v>
      </c>
      <c r="G615">
        <v>3</v>
      </c>
      <c r="H615" s="1">
        <v>44346</v>
      </c>
      <c r="I615">
        <v>1</v>
      </c>
      <c r="J615">
        <v>0</v>
      </c>
      <c r="K615">
        <v>0</v>
      </c>
      <c r="L615">
        <v>1</v>
      </c>
      <c r="M615">
        <v>0</v>
      </c>
      <c r="N615">
        <v>0</v>
      </c>
      <c r="O615">
        <v>0</v>
      </c>
      <c r="P615">
        <v>1</v>
      </c>
      <c r="Q615">
        <v>0</v>
      </c>
      <c r="R615">
        <v>0</v>
      </c>
      <c r="S615">
        <v>1</v>
      </c>
      <c r="T615">
        <v>0</v>
      </c>
      <c r="U615">
        <v>0</v>
      </c>
      <c r="V615">
        <v>0</v>
      </c>
      <c r="W615">
        <v>1</v>
      </c>
      <c r="X615">
        <v>0</v>
      </c>
      <c r="Y615">
        <v>0</v>
      </c>
      <c r="Z615">
        <v>1</v>
      </c>
      <c r="AA615">
        <v>0</v>
      </c>
      <c r="AB615">
        <v>0</v>
      </c>
    </row>
    <row r="616" spans="1:28" x14ac:dyDescent="0.35">
      <c r="A616" t="s">
        <v>1065</v>
      </c>
      <c r="B616" s="1">
        <v>44372</v>
      </c>
      <c r="C616" s="1">
        <v>44376</v>
      </c>
      <c r="D616">
        <v>1</v>
      </c>
      <c r="E616" t="s">
        <v>1117</v>
      </c>
      <c r="F616" s="1">
        <v>44372</v>
      </c>
      <c r="G616">
        <v>0</v>
      </c>
      <c r="H616" s="1">
        <v>44372</v>
      </c>
      <c r="I616">
        <v>1</v>
      </c>
      <c r="J616">
        <v>0</v>
      </c>
      <c r="K616">
        <v>1</v>
      </c>
      <c r="L616">
        <v>1</v>
      </c>
      <c r="M616">
        <v>1</v>
      </c>
      <c r="N616">
        <v>0</v>
      </c>
      <c r="O616">
        <v>0</v>
      </c>
      <c r="P616">
        <v>0</v>
      </c>
      <c r="Q616" t="s">
        <v>1898</v>
      </c>
      <c r="R616" t="s">
        <v>1898</v>
      </c>
      <c r="S616" t="s">
        <v>1898</v>
      </c>
      <c r="T616" t="s">
        <v>1898</v>
      </c>
      <c r="U616" t="s">
        <v>1898</v>
      </c>
      <c r="V616" t="s">
        <v>1898</v>
      </c>
      <c r="W616">
        <v>0</v>
      </c>
      <c r="X616" t="s">
        <v>1898</v>
      </c>
      <c r="Y616" t="s">
        <v>1898</v>
      </c>
      <c r="Z616" t="s">
        <v>1898</v>
      </c>
      <c r="AA616" t="s">
        <v>1898</v>
      </c>
      <c r="AB616" t="s">
        <v>1898</v>
      </c>
    </row>
    <row r="617" spans="1:28" x14ac:dyDescent="0.35">
      <c r="A617" t="s">
        <v>1065</v>
      </c>
      <c r="B617" s="1">
        <v>44377</v>
      </c>
      <c r="C617" s="1">
        <v>44701</v>
      </c>
      <c r="D617">
        <v>1</v>
      </c>
      <c r="E617" t="s">
        <v>1087</v>
      </c>
      <c r="F617" s="1">
        <v>44224</v>
      </c>
      <c r="G617">
        <v>3</v>
      </c>
      <c r="H617" s="1">
        <v>44377</v>
      </c>
      <c r="I617">
        <v>1</v>
      </c>
      <c r="J617">
        <v>0</v>
      </c>
      <c r="K617">
        <v>0</v>
      </c>
      <c r="L617">
        <v>1</v>
      </c>
      <c r="M617">
        <v>0</v>
      </c>
      <c r="N617">
        <v>0</v>
      </c>
      <c r="O617">
        <v>0</v>
      </c>
      <c r="P617">
        <v>1</v>
      </c>
      <c r="Q617">
        <v>0</v>
      </c>
      <c r="R617">
        <v>0</v>
      </c>
      <c r="S617">
        <v>1</v>
      </c>
      <c r="T617">
        <v>0</v>
      </c>
      <c r="U617">
        <v>0</v>
      </c>
      <c r="V617">
        <v>0</v>
      </c>
      <c r="W617">
        <v>1</v>
      </c>
      <c r="X617">
        <v>0</v>
      </c>
      <c r="Y617">
        <v>0</v>
      </c>
      <c r="Z617">
        <v>1</v>
      </c>
      <c r="AA617">
        <v>0</v>
      </c>
      <c r="AB617">
        <v>0</v>
      </c>
    </row>
    <row r="618" spans="1:28" x14ac:dyDescent="0.35">
      <c r="A618" t="s">
        <v>1065</v>
      </c>
      <c r="B618" s="1">
        <v>44377</v>
      </c>
      <c r="C618" s="1">
        <v>44701</v>
      </c>
      <c r="D618">
        <v>1</v>
      </c>
      <c r="E618" t="s">
        <v>1117</v>
      </c>
      <c r="F618" s="1">
        <v>44372</v>
      </c>
      <c r="G618">
        <v>3</v>
      </c>
      <c r="H618" s="1">
        <v>44377</v>
      </c>
      <c r="I618">
        <v>1</v>
      </c>
      <c r="J618">
        <v>0</v>
      </c>
      <c r="K618">
        <v>1</v>
      </c>
      <c r="L618">
        <v>1</v>
      </c>
      <c r="M618">
        <v>1</v>
      </c>
      <c r="N618">
        <v>0</v>
      </c>
      <c r="O618">
        <v>0</v>
      </c>
      <c r="P618">
        <v>0</v>
      </c>
      <c r="Q618" t="s">
        <v>1898</v>
      </c>
      <c r="R618" t="s">
        <v>1898</v>
      </c>
      <c r="S618" t="s">
        <v>1898</v>
      </c>
      <c r="T618" t="s">
        <v>1898</v>
      </c>
      <c r="U618" t="s">
        <v>1898</v>
      </c>
      <c r="V618" t="s">
        <v>1898</v>
      </c>
      <c r="W618">
        <v>0</v>
      </c>
      <c r="X618" t="s">
        <v>1898</v>
      </c>
      <c r="Y618" t="s">
        <v>1898</v>
      </c>
      <c r="Z618" t="s">
        <v>1898</v>
      </c>
      <c r="AA618" t="s">
        <v>1898</v>
      </c>
      <c r="AB618" t="s">
        <v>1898</v>
      </c>
    </row>
    <row r="619" spans="1:28" x14ac:dyDescent="0.35">
      <c r="A619" t="s">
        <v>1065</v>
      </c>
      <c r="B619" s="1">
        <v>44566</v>
      </c>
      <c r="C619" s="1">
        <v>44693</v>
      </c>
      <c r="D619">
        <v>1</v>
      </c>
      <c r="E619" t="s">
        <v>1125</v>
      </c>
      <c r="F619" s="1">
        <v>44915</v>
      </c>
      <c r="G619">
        <v>0</v>
      </c>
      <c r="H619" s="1">
        <v>44566</v>
      </c>
      <c r="I619">
        <v>1</v>
      </c>
      <c r="J619">
        <v>0</v>
      </c>
      <c r="K619">
        <v>0</v>
      </c>
      <c r="L619">
        <v>1</v>
      </c>
      <c r="M619">
        <v>0</v>
      </c>
      <c r="N619">
        <v>0</v>
      </c>
      <c r="O619">
        <v>0</v>
      </c>
      <c r="P619">
        <v>1</v>
      </c>
      <c r="Q619">
        <v>0</v>
      </c>
      <c r="R619">
        <v>0</v>
      </c>
      <c r="S619">
        <v>1</v>
      </c>
      <c r="T619">
        <v>0</v>
      </c>
      <c r="U619">
        <v>0</v>
      </c>
      <c r="V619">
        <v>0</v>
      </c>
      <c r="W619">
        <v>1</v>
      </c>
      <c r="X619">
        <v>0</v>
      </c>
      <c r="Y619">
        <v>0</v>
      </c>
      <c r="Z619">
        <v>1</v>
      </c>
      <c r="AA619">
        <v>0</v>
      </c>
      <c r="AB619">
        <v>0</v>
      </c>
    </row>
    <row r="620" spans="1:28" x14ac:dyDescent="0.35">
      <c r="A620" t="s">
        <v>1065</v>
      </c>
      <c r="B620" s="1">
        <v>44566</v>
      </c>
      <c r="C620" s="1">
        <v>44693</v>
      </c>
      <c r="D620">
        <v>1</v>
      </c>
      <c r="E620" t="s">
        <v>1123</v>
      </c>
      <c r="F620" s="1">
        <v>44566</v>
      </c>
      <c r="G620">
        <v>0</v>
      </c>
      <c r="H620" s="1">
        <v>44566</v>
      </c>
      <c r="I620">
        <v>1</v>
      </c>
      <c r="J620">
        <v>0</v>
      </c>
      <c r="K620">
        <v>0</v>
      </c>
      <c r="L620">
        <v>1</v>
      </c>
      <c r="M620">
        <v>0</v>
      </c>
      <c r="N620">
        <v>0</v>
      </c>
      <c r="O620">
        <v>0</v>
      </c>
      <c r="P620">
        <v>1</v>
      </c>
      <c r="Q620">
        <v>0</v>
      </c>
      <c r="R620">
        <v>0</v>
      </c>
      <c r="S620">
        <v>1</v>
      </c>
      <c r="T620">
        <v>0</v>
      </c>
      <c r="U620">
        <v>0</v>
      </c>
      <c r="V620">
        <v>0</v>
      </c>
      <c r="W620">
        <v>1</v>
      </c>
      <c r="X620">
        <v>0</v>
      </c>
      <c r="Y620">
        <v>0</v>
      </c>
      <c r="Z620">
        <v>1</v>
      </c>
      <c r="AA620">
        <v>0</v>
      </c>
      <c r="AB620">
        <v>0</v>
      </c>
    </row>
    <row r="621" spans="1:28" x14ac:dyDescent="0.35">
      <c r="A621" t="s">
        <v>1065</v>
      </c>
      <c r="B621" s="1">
        <v>44566</v>
      </c>
      <c r="C621" s="1">
        <v>44693</v>
      </c>
      <c r="D621">
        <v>1</v>
      </c>
      <c r="E621" t="s">
        <v>1121</v>
      </c>
      <c r="F621" s="1">
        <v>44566</v>
      </c>
      <c r="G621">
        <v>0</v>
      </c>
      <c r="H621" s="1">
        <v>44581</v>
      </c>
      <c r="I621">
        <v>1</v>
      </c>
      <c r="J621">
        <v>0</v>
      </c>
      <c r="K621">
        <v>1</v>
      </c>
      <c r="L621">
        <v>1</v>
      </c>
      <c r="M621">
        <v>1</v>
      </c>
      <c r="N621">
        <v>0</v>
      </c>
      <c r="O621">
        <v>0</v>
      </c>
      <c r="P621">
        <v>0</v>
      </c>
      <c r="Q621" t="s">
        <v>1898</v>
      </c>
      <c r="R621" t="s">
        <v>1898</v>
      </c>
      <c r="S621" t="s">
        <v>1898</v>
      </c>
      <c r="T621" t="s">
        <v>1898</v>
      </c>
      <c r="U621" t="s">
        <v>1898</v>
      </c>
      <c r="V621" t="s">
        <v>1898</v>
      </c>
      <c r="W621">
        <v>0</v>
      </c>
      <c r="X621" t="s">
        <v>1898</v>
      </c>
      <c r="Y621" t="s">
        <v>1898</v>
      </c>
      <c r="Z621" t="s">
        <v>1898</v>
      </c>
      <c r="AA621" t="s">
        <v>1898</v>
      </c>
      <c r="AB621" t="s">
        <v>1898</v>
      </c>
    </row>
    <row r="622" spans="1:28" x14ac:dyDescent="0.35">
      <c r="A622" t="s">
        <v>1065</v>
      </c>
      <c r="B622" s="1">
        <v>44600</v>
      </c>
      <c r="C622" s="1">
        <v>44693</v>
      </c>
      <c r="D622">
        <v>1</v>
      </c>
      <c r="E622" t="s">
        <v>1127</v>
      </c>
      <c r="F622" s="1">
        <v>44600</v>
      </c>
      <c r="G622">
        <v>0</v>
      </c>
      <c r="H622" s="1">
        <v>44600</v>
      </c>
      <c r="I622">
        <v>1</v>
      </c>
      <c r="J622">
        <v>0</v>
      </c>
      <c r="K622">
        <v>1</v>
      </c>
      <c r="L622">
        <v>1</v>
      </c>
      <c r="M622">
        <v>1</v>
      </c>
      <c r="N622">
        <v>0</v>
      </c>
      <c r="O622">
        <v>0</v>
      </c>
      <c r="P622">
        <v>1</v>
      </c>
      <c r="Q622">
        <v>0</v>
      </c>
      <c r="R622">
        <v>1</v>
      </c>
      <c r="S622">
        <v>1</v>
      </c>
      <c r="T622">
        <v>1</v>
      </c>
      <c r="U622">
        <v>0</v>
      </c>
      <c r="V622">
        <v>0</v>
      </c>
      <c r="W622">
        <v>1</v>
      </c>
      <c r="X622">
        <v>0</v>
      </c>
      <c r="Y622">
        <v>1</v>
      </c>
      <c r="Z622">
        <v>1</v>
      </c>
      <c r="AA622">
        <v>1</v>
      </c>
      <c r="AB622">
        <v>0</v>
      </c>
    </row>
    <row r="623" spans="1:28" x14ac:dyDescent="0.35">
      <c r="A623" t="s">
        <v>1065</v>
      </c>
      <c r="B623" s="1">
        <v>44620</v>
      </c>
      <c r="C623" s="1">
        <v>44693</v>
      </c>
      <c r="D623">
        <v>1</v>
      </c>
      <c r="E623" t="s">
        <v>1129</v>
      </c>
      <c r="F623" s="1">
        <v>44620</v>
      </c>
      <c r="G623">
        <v>0</v>
      </c>
      <c r="H623" s="1">
        <v>44620</v>
      </c>
      <c r="I623">
        <v>0</v>
      </c>
      <c r="J623" t="s">
        <v>1898</v>
      </c>
      <c r="K623" t="s">
        <v>1898</v>
      </c>
      <c r="L623" t="s">
        <v>1898</v>
      </c>
      <c r="M623" t="s">
        <v>1898</v>
      </c>
      <c r="N623" t="s">
        <v>1898</v>
      </c>
      <c r="O623" t="s">
        <v>1898</v>
      </c>
      <c r="P623">
        <v>0</v>
      </c>
      <c r="Q623" t="s">
        <v>1898</v>
      </c>
      <c r="R623" t="s">
        <v>1898</v>
      </c>
      <c r="S623" t="s">
        <v>1898</v>
      </c>
      <c r="T623" t="s">
        <v>1898</v>
      </c>
      <c r="U623" t="s">
        <v>1898</v>
      </c>
      <c r="V623" t="s">
        <v>1898</v>
      </c>
      <c r="W623">
        <v>1</v>
      </c>
      <c r="X623">
        <v>0</v>
      </c>
      <c r="Y623">
        <v>1</v>
      </c>
      <c r="Z623">
        <v>1</v>
      </c>
      <c r="AA623">
        <v>0</v>
      </c>
      <c r="AB623">
        <v>1</v>
      </c>
    </row>
    <row r="624" spans="1:28" x14ac:dyDescent="0.35">
      <c r="A624" t="s">
        <v>1065</v>
      </c>
      <c r="B624" s="1">
        <v>44620</v>
      </c>
      <c r="C624" s="1">
        <v>44693</v>
      </c>
      <c r="D624">
        <v>1</v>
      </c>
      <c r="E624" t="s">
        <v>1132</v>
      </c>
      <c r="F624" s="1">
        <v>44620</v>
      </c>
      <c r="G624">
        <v>0</v>
      </c>
      <c r="H624" s="1">
        <v>44620</v>
      </c>
      <c r="I624">
        <v>0</v>
      </c>
      <c r="J624" t="s">
        <v>1898</v>
      </c>
      <c r="K624" t="s">
        <v>1898</v>
      </c>
      <c r="L624" t="s">
        <v>1898</v>
      </c>
      <c r="M624" t="s">
        <v>1898</v>
      </c>
      <c r="N624" t="s">
        <v>1898</v>
      </c>
      <c r="O624" t="s">
        <v>1898</v>
      </c>
      <c r="P624">
        <v>0</v>
      </c>
      <c r="Q624" t="s">
        <v>1898</v>
      </c>
      <c r="R624" t="s">
        <v>1898</v>
      </c>
      <c r="S624" t="s">
        <v>1898</v>
      </c>
      <c r="T624" t="s">
        <v>1898</v>
      </c>
      <c r="U624" t="s">
        <v>1898</v>
      </c>
      <c r="V624" t="s">
        <v>1898</v>
      </c>
      <c r="W624">
        <v>1</v>
      </c>
      <c r="X624">
        <v>0</v>
      </c>
      <c r="Y624">
        <v>1</v>
      </c>
      <c r="Z624">
        <v>1</v>
      </c>
      <c r="AA624">
        <v>1</v>
      </c>
      <c r="AB624">
        <v>0</v>
      </c>
    </row>
    <row r="625" spans="1:28" x14ac:dyDescent="0.35">
      <c r="A625" t="s">
        <v>1065</v>
      </c>
      <c r="B625" s="1">
        <v>44694</v>
      </c>
      <c r="C625" s="1">
        <v>44701</v>
      </c>
      <c r="D625">
        <v>1</v>
      </c>
      <c r="E625" t="s">
        <v>1125</v>
      </c>
      <c r="F625" s="1">
        <v>44915</v>
      </c>
      <c r="G625">
        <v>3</v>
      </c>
      <c r="H625" s="1">
        <v>44694</v>
      </c>
      <c r="I625">
        <v>1</v>
      </c>
      <c r="J625">
        <v>0</v>
      </c>
      <c r="K625">
        <v>0</v>
      </c>
      <c r="L625">
        <v>1</v>
      </c>
      <c r="M625">
        <v>0</v>
      </c>
      <c r="N625">
        <v>0</v>
      </c>
      <c r="O625">
        <v>0</v>
      </c>
      <c r="P625">
        <v>1</v>
      </c>
      <c r="Q625">
        <v>0</v>
      </c>
      <c r="R625">
        <v>0</v>
      </c>
      <c r="S625">
        <v>1</v>
      </c>
      <c r="T625">
        <v>0</v>
      </c>
      <c r="U625">
        <v>0</v>
      </c>
      <c r="V625">
        <v>0</v>
      </c>
      <c r="W625">
        <v>1</v>
      </c>
      <c r="X625">
        <v>0</v>
      </c>
      <c r="Y625">
        <v>0</v>
      </c>
      <c r="Z625">
        <v>1</v>
      </c>
      <c r="AA625">
        <v>0</v>
      </c>
      <c r="AB625">
        <v>0</v>
      </c>
    </row>
    <row r="626" spans="1:28" x14ac:dyDescent="0.35">
      <c r="A626" t="s">
        <v>1065</v>
      </c>
      <c r="B626" s="1">
        <v>44694</v>
      </c>
      <c r="C626" s="1">
        <v>44701</v>
      </c>
      <c r="D626">
        <v>1</v>
      </c>
      <c r="E626" t="s">
        <v>1123</v>
      </c>
      <c r="F626" s="1">
        <v>44566</v>
      </c>
      <c r="G626">
        <v>3</v>
      </c>
      <c r="H626" s="1">
        <v>44694</v>
      </c>
      <c r="I626">
        <v>1</v>
      </c>
      <c r="J626">
        <v>0</v>
      </c>
      <c r="K626">
        <v>0</v>
      </c>
      <c r="L626">
        <v>1</v>
      </c>
      <c r="M626">
        <v>0</v>
      </c>
      <c r="N626">
        <v>0</v>
      </c>
      <c r="O626">
        <v>0</v>
      </c>
      <c r="P626">
        <v>1</v>
      </c>
      <c r="Q626">
        <v>0</v>
      </c>
      <c r="R626">
        <v>0</v>
      </c>
      <c r="S626">
        <v>1</v>
      </c>
      <c r="T626">
        <v>0</v>
      </c>
      <c r="U626">
        <v>0</v>
      </c>
      <c r="V626">
        <v>0</v>
      </c>
      <c r="W626">
        <v>1</v>
      </c>
      <c r="X626">
        <v>0</v>
      </c>
      <c r="Y626">
        <v>0</v>
      </c>
      <c r="Z626">
        <v>1</v>
      </c>
      <c r="AA626">
        <v>0</v>
      </c>
      <c r="AB626">
        <v>0</v>
      </c>
    </row>
    <row r="627" spans="1:28" x14ac:dyDescent="0.35">
      <c r="A627" t="s">
        <v>1065</v>
      </c>
      <c r="B627" s="1">
        <v>44694</v>
      </c>
      <c r="C627" s="1">
        <v>44701</v>
      </c>
      <c r="D627">
        <v>1</v>
      </c>
      <c r="E627" t="s">
        <v>1127</v>
      </c>
      <c r="F627" s="1">
        <v>44600</v>
      </c>
      <c r="G627">
        <v>3</v>
      </c>
      <c r="H627" s="1">
        <v>44694</v>
      </c>
      <c r="I627">
        <v>1</v>
      </c>
      <c r="J627">
        <v>0</v>
      </c>
      <c r="K627">
        <v>1</v>
      </c>
      <c r="L627">
        <v>1</v>
      </c>
      <c r="M627">
        <v>1</v>
      </c>
      <c r="N627">
        <v>0</v>
      </c>
      <c r="O627">
        <v>0</v>
      </c>
      <c r="P627">
        <v>1</v>
      </c>
      <c r="Q627">
        <v>0</v>
      </c>
      <c r="R627">
        <v>1</v>
      </c>
      <c r="S627">
        <v>1</v>
      </c>
      <c r="T627">
        <v>1</v>
      </c>
      <c r="U627">
        <v>0</v>
      </c>
      <c r="V627">
        <v>0</v>
      </c>
      <c r="W627">
        <v>1</v>
      </c>
      <c r="X627">
        <v>0</v>
      </c>
      <c r="Y627">
        <v>1</v>
      </c>
      <c r="Z627">
        <v>1</v>
      </c>
      <c r="AA627">
        <v>1</v>
      </c>
      <c r="AB627">
        <v>0</v>
      </c>
    </row>
    <row r="628" spans="1:28" x14ac:dyDescent="0.35">
      <c r="A628" t="s">
        <v>1065</v>
      </c>
      <c r="B628" s="1">
        <v>44694</v>
      </c>
      <c r="C628" s="1">
        <v>44701</v>
      </c>
      <c r="D628">
        <v>1</v>
      </c>
      <c r="E628" t="s">
        <v>1129</v>
      </c>
      <c r="F628" s="1">
        <v>44620</v>
      </c>
      <c r="G628">
        <v>3</v>
      </c>
      <c r="H628" s="1">
        <v>44620</v>
      </c>
      <c r="I628">
        <v>0</v>
      </c>
      <c r="J628" t="s">
        <v>1898</v>
      </c>
      <c r="K628" t="s">
        <v>1898</v>
      </c>
      <c r="L628" t="s">
        <v>1898</v>
      </c>
      <c r="M628" t="s">
        <v>1898</v>
      </c>
      <c r="N628" t="s">
        <v>1898</v>
      </c>
      <c r="O628" t="s">
        <v>1898</v>
      </c>
      <c r="P628">
        <v>0</v>
      </c>
      <c r="Q628" t="s">
        <v>1898</v>
      </c>
      <c r="R628" t="s">
        <v>1898</v>
      </c>
      <c r="S628" t="s">
        <v>1898</v>
      </c>
      <c r="T628" t="s">
        <v>1898</v>
      </c>
      <c r="U628" t="s">
        <v>1898</v>
      </c>
      <c r="V628" t="s">
        <v>1898</v>
      </c>
      <c r="W628">
        <v>1</v>
      </c>
      <c r="X628">
        <v>0</v>
      </c>
      <c r="Y628">
        <v>1</v>
      </c>
      <c r="Z628">
        <v>1</v>
      </c>
      <c r="AA628">
        <v>0</v>
      </c>
      <c r="AB628">
        <v>1</v>
      </c>
    </row>
    <row r="629" spans="1:28" x14ac:dyDescent="0.35">
      <c r="A629" t="s">
        <v>1065</v>
      </c>
      <c r="B629" s="1">
        <v>44694</v>
      </c>
      <c r="C629" s="1">
        <v>44701</v>
      </c>
      <c r="D629">
        <v>1</v>
      </c>
      <c r="E629" t="s">
        <v>1132</v>
      </c>
      <c r="F629" s="1">
        <v>44620</v>
      </c>
      <c r="G629">
        <v>3</v>
      </c>
      <c r="H629" s="1">
        <v>44694</v>
      </c>
      <c r="I629">
        <v>0</v>
      </c>
      <c r="J629" t="s">
        <v>1898</v>
      </c>
      <c r="K629" t="s">
        <v>1898</v>
      </c>
      <c r="L629" t="s">
        <v>1898</v>
      </c>
      <c r="M629" t="s">
        <v>1898</v>
      </c>
      <c r="N629" t="s">
        <v>1898</v>
      </c>
      <c r="O629" t="s">
        <v>1898</v>
      </c>
      <c r="P629">
        <v>0</v>
      </c>
      <c r="Q629" t="s">
        <v>1898</v>
      </c>
      <c r="R629" t="s">
        <v>1898</v>
      </c>
      <c r="S629" t="s">
        <v>1898</v>
      </c>
      <c r="T629" t="s">
        <v>1898</v>
      </c>
      <c r="U629" t="s">
        <v>1898</v>
      </c>
      <c r="V629" t="s">
        <v>1898</v>
      </c>
      <c r="W629">
        <v>1</v>
      </c>
      <c r="X629">
        <v>0</v>
      </c>
      <c r="Y629">
        <v>1</v>
      </c>
      <c r="Z629">
        <v>1</v>
      </c>
      <c r="AA629">
        <v>1</v>
      </c>
      <c r="AB629">
        <v>0</v>
      </c>
    </row>
    <row r="630" spans="1:28" x14ac:dyDescent="0.35">
      <c r="A630" t="s">
        <v>1065</v>
      </c>
      <c r="B630" s="1">
        <v>44694</v>
      </c>
      <c r="C630" s="1">
        <v>44701</v>
      </c>
      <c r="D630">
        <v>1</v>
      </c>
      <c r="E630" t="s">
        <v>1121</v>
      </c>
      <c r="F630" s="1">
        <v>44566</v>
      </c>
      <c r="G630">
        <v>3</v>
      </c>
      <c r="H630" s="1">
        <v>44694</v>
      </c>
      <c r="I630">
        <v>1</v>
      </c>
      <c r="J630">
        <v>0</v>
      </c>
      <c r="K630">
        <v>1</v>
      </c>
      <c r="L630">
        <v>1</v>
      </c>
      <c r="M630">
        <v>1</v>
      </c>
      <c r="N630">
        <v>0</v>
      </c>
      <c r="O630">
        <v>0</v>
      </c>
      <c r="P630">
        <v>0</v>
      </c>
      <c r="Q630" t="s">
        <v>1898</v>
      </c>
      <c r="R630" t="s">
        <v>1898</v>
      </c>
      <c r="S630" t="s">
        <v>1898</v>
      </c>
      <c r="T630" t="s">
        <v>1898</v>
      </c>
      <c r="U630" t="s">
        <v>1898</v>
      </c>
      <c r="V630" t="s">
        <v>1898</v>
      </c>
      <c r="W630">
        <v>0</v>
      </c>
      <c r="X630" t="s">
        <v>1898</v>
      </c>
      <c r="Y630" t="s">
        <v>1898</v>
      </c>
      <c r="Z630" t="s">
        <v>1898</v>
      </c>
      <c r="AA630" t="s">
        <v>1898</v>
      </c>
      <c r="AB630" t="s">
        <v>1898</v>
      </c>
    </row>
    <row r="631" spans="1:28" x14ac:dyDescent="0.35">
      <c r="A631" t="s">
        <v>1140</v>
      </c>
      <c r="B631" s="1">
        <v>44197</v>
      </c>
      <c r="C631" s="1">
        <v>44201</v>
      </c>
      <c r="D631">
        <v>0</v>
      </c>
      <c r="E631" t="s">
        <v>1898</v>
      </c>
      <c r="G631" t="s">
        <v>1898</v>
      </c>
      <c r="I631" t="s">
        <v>1898</v>
      </c>
      <c r="J631" t="s">
        <v>1898</v>
      </c>
      <c r="K631" t="s">
        <v>1898</v>
      </c>
      <c r="L631" t="s">
        <v>1898</v>
      </c>
      <c r="M631" t="s">
        <v>1898</v>
      </c>
      <c r="N631" t="s">
        <v>1898</v>
      </c>
      <c r="O631" t="s">
        <v>1898</v>
      </c>
      <c r="P631" t="s">
        <v>1898</v>
      </c>
      <c r="Q631" t="s">
        <v>1898</v>
      </c>
      <c r="R631" t="s">
        <v>1898</v>
      </c>
      <c r="S631" t="s">
        <v>1898</v>
      </c>
      <c r="T631" t="s">
        <v>1898</v>
      </c>
      <c r="U631" t="s">
        <v>1898</v>
      </c>
      <c r="V631" t="s">
        <v>1898</v>
      </c>
      <c r="W631" t="s">
        <v>1898</v>
      </c>
      <c r="X631" t="s">
        <v>1898</v>
      </c>
      <c r="Y631" t="s">
        <v>1898</v>
      </c>
      <c r="Z631" t="s">
        <v>1898</v>
      </c>
      <c r="AA631" t="s">
        <v>1898</v>
      </c>
      <c r="AB631" t="s">
        <v>1898</v>
      </c>
    </row>
    <row r="632" spans="1:28" x14ac:dyDescent="0.35">
      <c r="A632" t="s">
        <v>1140</v>
      </c>
      <c r="B632" s="1">
        <v>44202</v>
      </c>
      <c r="C632" s="1">
        <v>44255</v>
      </c>
      <c r="D632">
        <v>1</v>
      </c>
      <c r="E632" t="s">
        <v>1141</v>
      </c>
      <c r="F632" s="1">
        <v>44202</v>
      </c>
      <c r="G632">
        <v>0</v>
      </c>
      <c r="H632" s="1">
        <v>44202</v>
      </c>
      <c r="I632">
        <v>0</v>
      </c>
      <c r="J632" t="s">
        <v>1898</v>
      </c>
      <c r="K632" t="s">
        <v>1898</v>
      </c>
      <c r="L632" t="s">
        <v>1898</v>
      </c>
      <c r="M632" t="s">
        <v>1898</v>
      </c>
      <c r="N632" t="s">
        <v>1898</v>
      </c>
      <c r="O632" t="s">
        <v>1898</v>
      </c>
      <c r="P632">
        <v>0</v>
      </c>
      <c r="Q632" t="s">
        <v>1898</v>
      </c>
      <c r="R632" t="s">
        <v>1898</v>
      </c>
      <c r="S632" t="s">
        <v>1898</v>
      </c>
      <c r="T632" t="s">
        <v>1898</v>
      </c>
      <c r="U632" t="s">
        <v>1898</v>
      </c>
      <c r="V632" t="s">
        <v>1898</v>
      </c>
      <c r="W632">
        <v>1</v>
      </c>
      <c r="X632">
        <v>0</v>
      </c>
      <c r="Y632">
        <v>0</v>
      </c>
      <c r="Z632">
        <v>0</v>
      </c>
      <c r="AA632">
        <v>0</v>
      </c>
      <c r="AB632">
        <v>1</v>
      </c>
    </row>
    <row r="633" spans="1:28" x14ac:dyDescent="0.35">
      <c r="A633" t="s">
        <v>1140</v>
      </c>
      <c r="B633" s="1">
        <v>44202</v>
      </c>
      <c r="C633" s="1">
        <v>44314</v>
      </c>
      <c r="D633">
        <v>1</v>
      </c>
      <c r="E633" t="s">
        <v>1143</v>
      </c>
      <c r="F633" s="1">
        <v>44202</v>
      </c>
      <c r="G633">
        <v>0</v>
      </c>
      <c r="H633" s="1">
        <v>44202</v>
      </c>
      <c r="I633">
        <v>1</v>
      </c>
      <c r="J633">
        <v>1</v>
      </c>
      <c r="K633">
        <v>1</v>
      </c>
      <c r="L633">
        <v>0</v>
      </c>
      <c r="M633">
        <v>1</v>
      </c>
      <c r="N633">
        <v>0</v>
      </c>
      <c r="O633">
        <v>0</v>
      </c>
      <c r="P633">
        <v>0</v>
      </c>
      <c r="Q633" t="s">
        <v>1898</v>
      </c>
      <c r="R633" t="s">
        <v>1898</v>
      </c>
      <c r="S633" t="s">
        <v>1898</v>
      </c>
      <c r="T633" t="s">
        <v>1898</v>
      </c>
      <c r="U633" t="s">
        <v>1898</v>
      </c>
      <c r="V633" t="s">
        <v>1898</v>
      </c>
      <c r="W633">
        <v>0</v>
      </c>
      <c r="X633" t="s">
        <v>1898</v>
      </c>
      <c r="Y633" t="s">
        <v>1898</v>
      </c>
      <c r="Z633" t="s">
        <v>1898</v>
      </c>
      <c r="AA633" t="s">
        <v>1898</v>
      </c>
      <c r="AB633" t="s">
        <v>1898</v>
      </c>
    </row>
    <row r="634" spans="1:28" x14ac:dyDescent="0.35">
      <c r="A634" t="s">
        <v>1140</v>
      </c>
      <c r="B634" s="1">
        <v>44209</v>
      </c>
      <c r="C634" s="1">
        <v>44227</v>
      </c>
      <c r="D634">
        <v>1</v>
      </c>
      <c r="E634" t="s">
        <v>1145</v>
      </c>
      <c r="F634" s="1">
        <v>44209</v>
      </c>
      <c r="G634">
        <v>0</v>
      </c>
      <c r="H634" s="1">
        <v>44225</v>
      </c>
      <c r="I634">
        <v>0</v>
      </c>
      <c r="J634" t="s">
        <v>1898</v>
      </c>
      <c r="K634" t="s">
        <v>1898</v>
      </c>
      <c r="L634" t="s">
        <v>1898</v>
      </c>
      <c r="M634" t="s">
        <v>1898</v>
      </c>
      <c r="N634" t="s">
        <v>1898</v>
      </c>
      <c r="O634" t="s">
        <v>1898</v>
      </c>
      <c r="P634">
        <v>0</v>
      </c>
      <c r="Q634" t="s">
        <v>1898</v>
      </c>
      <c r="R634" t="s">
        <v>1898</v>
      </c>
      <c r="S634" t="s">
        <v>1898</v>
      </c>
      <c r="T634" t="s">
        <v>1898</v>
      </c>
      <c r="U634" t="s">
        <v>1898</v>
      </c>
      <c r="V634" t="s">
        <v>1898</v>
      </c>
      <c r="W634">
        <v>1</v>
      </c>
      <c r="X634">
        <v>0</v>
      </c>
      <c r="Y634">
        <v>0</v>
      </c>
      <c r="Z634">
        <v>0</v>
      </c>
      <c r="AA634">
        <v>0</v>
      </c>
      <c r="AB634">
        <v>1</v>
      </c>
    </row>
    <row r="635" spans="1:28" x14ac:dyDescent="0.35">
      <c r="A635" t="s">
        <v>1140</v>
      </c>
      <c r="B635" s="1">
        <v>44218</v>
      </c>
      <c r="C635" s="1">
        <v>44255</v>
      </c>
      <c r="D635">
        <v>1</v>
      </c>
      <c r="E635" t="s">
        <v>1147</v>
      </c>
      <c r="F635" s="1">
        <v>44218</v>
      </c>
      <c r="G635">
        <v>0</v>
      </c>
      <c r="H635" s="1">
        <v>44218</v>
      </c>
      <c r="I635">
        <v>1</v>
      </c>
      <c r="J635">
        <v>1</v>
      </c>
      <c r="K635">
        <v>1</v>
      </c>
      <c r="L635">
        <v>1</v>
      </c>
      <c r="M635">
        <v>1</v>
      </c>
      <c r="N635">
        <v>0</v>
      </c>
      <c r="O635">
        <v>0</v>
      </c>
      <c r="P635">
        <v>0</v>
      </c>
      <c r="Q635" t="s">
        <v>1898</v>
      </c>
      <c r="R635" t="s">
        <v>1898</v>
      </c>
      <c r="S635" t="s">
        <v>1898</v>
      </c>
      <c r="T635" t="s">
        <v>1898</v>
      </c>
      <c r="U635" t="s">
        <v>1898</v>
      </c>
      <c r="V635" t="s">
        <v>1898</v>
      </c>
      <c r="W635">
        <v>0</v>
      </c>
      <c r="X635" t="s">
        <v>1898</v>
      </c>
      <c r="Y635" t="s">
        <v>1898</v>
      </c>
      <c r="Z635" t="s">
        <v>1898</v>
      </c>
      <c r="AA635" t="s">
        <v>1898</v>
      </c>
      <c r="AB635" t="s">
        <v>1898</v>
      </c>
    </row>
    <row r="636" spans="1:28" x14ac:dyDescent="0.35">
      <c r="A636" t="s">
        <v>1140</v>
      </c>
      <c r="B636" s="1">
        <v>44221</v>
      </c>
      <c r="C636" s="1">
        <v>44314</v>
      </c>
      <c r="D636">
        <v>1</v>
      </c>
      <c r="E636" t="s">
        <v>117</v>
      </c>
      <c r="F636" s="1">
        <v>44221</v>
      </c>
      <c r="G636">
        <v>0</v>
      </c>
      <c r="H636" s="1">
        <v>44221</v>
      </c>
      <c r="I636">
        <v>0</v>
      </c>
      <c r="J636" t="s">
        <v>1898</v>
      </c>
      <c r="K636" t="s">
        <v>1898</v>
      </c>
      <c r="L636" t="s">
        <v>1898</v>
      </c>
      <c r="M636" t="s">
        <v>1898</v>
      </c>
      <c r="N636" t="s">
        <v>1898</v>
      </c>
      <c r="O636" t="s">
        <v>1898</v>
      </c>
      <c r="P636">
        <v>0</v>
      </c>
      <c r="Q636" t="s">
        <v>1898</v>
      </c>
      <c r="R636" t="s">
        <v>1898</v>
      </c>
      <c r="S636" t="s">
        <v>1898</v>
      </c>
      <c r="T636" t="s">
        <v>1898</v>
      </c>
      <c r="U636" t="s">
        <v>1898</v>
      </c>
      <c r="V636" t="s">
        <v>1898</v>
      </c>
      <c r="W636">
        <v>1</v>
      </c>
      <c r="X636">
        <v>0</v>
      </c>
      <c r="Y636">
        <v>0</v>
      </c>
      <c r="Z636">
        <v>0</v>
      </c>
      <c r="AA636">
        <v>0</v>
      </c>
      <c r="AB636">
        <v>1</v>
      </c>
    </row>
    <row r="637" spans="1:28" x14ac:dyDescent="0.35">
      <c r="A637" t="s">
        <v>1140</v>
      </c>
      <c r="B637" s="1">
        <v>44222</v>
      </c>
      <c r="C637" s="1">
        <v>44244</v>
      </c>
      <c r="D637">
        <v>1</v>
      </c>
      <c r="E637" t="s">
        <v>1150</v>
      </c>
      <c r="F637" s="1">
        <v>44222</v>
      </c>
      <c r="G637">
        <v>0</v>
      </c>
      <c r="H637" s="1">
        <v>44222</v>
      </c>
      <c r="I637">
        <v>0</v>
      </c>
      <c r="J637" t="s">
        <v>1898</v>
      </c>
      <c r="K637" t="s">
        <v>1898</v>
      </c>
      <c r="L637" t="s">
        <v>1898</v>
      </c>
      <c r="M637" t="s">
        <v>1898</v>
      </c>
      <c r="N637" t="s">
        <v>1898</v>
      </c>
      <c r="O637" t="s">
        <v>1898</v>
      </c>
      <c r="P637">
        <v>0</v>
      </c>
      <c r="Q637" t="s">
        <v>1898</v>
      </c>
      <c r="R637" t="s">
        <v>1898</v>
      </c>
      <c r="S637" t="s">
        <v>1898</v>
      </c>
      <c r="T637" t="s">
        <v>1898</v>
      </c>
      <c r="U637" t="s">
        <v>1898</v>
      </c>
      <c r="V637" t="s">
        <v>1898</v>
      </c>
      <c r="W637">
        <v>1</v>
      </c>
      <c r="X637">
        <v>0</v>
      </c>
      <c r="Y637">
        <v>0</v>
      </c>
      <c r="Z637">
        <v>1</v>
      </c>
      <c r="AA637">
        <v>0</v>
      </c>
      <c r="AB637">
        <v>0</v>
      </c>
    </row>
    <row r="638" spans="1:28" x14ac:dyDescent="0.35">
      <c r="A638" t="s">
        <v>1140</v>
      </c>
      <c r="B638" s="1">
        <v>44228</v>
      </c>
      <c r="C638" s="1">
        <v>44244</v>
      </c>
      <c r="D638">
        <v>1</v>
      </c>
      <c r="E638" t="s">
        <v>1152</v>
      </c>
      <c r="F638" s="1">
        <v>44228</v>
      </c>
      <c r="G638">
        <v>0</v>
      </c>
      <c r="H638" s="1">
        <v>44228</v>
      </c>
      <c r="I638">
        <v>1</v>
      </c>
      <c r="J638">
        <v>0</v>
      </c>
      <c r="K638">
        <v>0</v>
      </c>
      <c r="L638">
        <v>1</v>
      </c>
      <c r="M638">
        <v>0</v>
      </c>
      <c r="N638">
        <v>0</v>
      </c>
      <c r="O638">
        <v>0</v>
      </c>
      <c r="P638">
        <v>1</v>
      </c>
      <c r="Q638">
        <v>0</v>
      </c>
      <c r="R638">
        <v>0</v>
      </c>
      <c r="S638">
        <v>1</v>
      </c>
      <c r="T638">
        <v>0</v>
      </c>
      <c r="U638">
        <v>0</v>
      </c>
      <c r="V638">
        <v>0</v>
      </c>
      <c r="W638">
        <v>1</v>
      </c>
      <c r="X638">
        <v>0</v>
      </c>
      <c r="Y638">
        <v>0</v>
      </c>
      <c r="Z638">
        <v>1</v>
      </c>
      <c r="AA638">
        <v>0</v>
      </c>
      <c r="AB638">
        <v>0</v>
      </c>
    </row>
    <row r="639" spans="1:28" x14ac:dyDescent="0.35">
      <c r="A639" t="s">
        <v>1140</v>
      </c>
      <c r="B639" s="1">
        <v>44228</v>
      </c>
      <c r="C639" s="1">
        <v>44307</v>
      </c>
      <c r="D639">
        <v>1</v>
      </c>
      <c r="E639" t="s">
        <v>1145</v>
      </c>
      <c r="F639" s="1">
        <v>44209</v>
      </c>
      <c r="G639">
        <v>1</v>
      </c>
      <c r="H639" s="1">
        <v>44307</v>
      </c>
      <c r="I639">
        <v>0</v>
      </c>
      <c r="J639" t="s">
        <v>1898</v>
      </c>
      <c r="K639" t="s">
        <v>1898</v>
      </c>
      <c r="L639" t="s">
        <v>1898</v>
      </c>
      <c r="M639" t="s">
        <v>1898</v>
      </c>
      <c r="N639" t="s">
        <v>1898</v>
      </c>
      <c r="O639" t="s">
        <v>1898</v>
      </c>
      <c r="P639">
        <v>0</v>
      </c>
      <c r="Q639" t="s">
        <v>1898</v>
      </c>
      <c r="R639" t="s">
        <v>1898</v>
      </c>
      <c r="S639" t="s">
        <v>1898</v>
      </c>
      <c r="T639" t="s">
        <v>1898</v>
      </c>
      <c r="U639" t="s">
        <v>1898</v>
      </c>
      <c r="V639" t="s">
        <v>1898</v>
      </c>
      <c r="W639">
        <v>1</v>
      </c>
      <c r="X639">
        <v>0</v>
      </c>
      <c r="Y639">
        <v>0</v>
      </c>
      <c r="Z639">
        <v>0</v>
      </c>
      <c r="AA639">
        <v>0</v>
      </c>
      <c r="AB639">
        <v>1</v>
      </c>
    </row>
    <row r="640" spans="1:28" x14ac:dyDescent="0.35">
      <c r="A640" t="s">
        <v>1140</v>
      </c>
      <c r="B640" s="1">
        <v>44231</v>
      </c>
      <c r="C640" s="1">
        <v>44314</v>
      </c>
      <c r="D640">
        <v>1</v>
      </c>
      <c r="E640" t="s">
        <v>1155</v>
      </c>
      <c r="F640" s="1">
        <v>44231</v>
      </c>
      <c r="G640">
        <v>0</v>
      </c>
      <c r="H640" s="1">
        <v>44231</v>
      </c>
      <c r="I640">
        <v>1</v>
      </c>
      <c r="J640">
        <v>1</v>
      </c>
      <c r="K640">
        <v>1</v>
      </c>
      <c r="L640">
        <v>0</v>
      </c>
      <c r="M640">
        <v>1</v>
      </c>
      <c r="N640">
        <v>0</v>
      </c>
      <c r="O640">
        <v>0</v>
      </c>
      <c r="P640">
        <v>0</v>
      </c>
      <c r="Q640" t="s">
        <v>1898</v>
      </c>
      <c r="R640" t="s">
        <v>1898</v>
      </c>
      <c r="S640" t="s">
        <v>1898</v>
      </c>
      <c r="T640" t="s">
        <v>1898</v>
      </c>
      <c r="U640" t="s">
        <v>1898</v>
      </c>
      <c r="V640" t="s">
        <v>1898</v>
      </c>
      <c r="W640">
        <v>1</v>
      </c>
      <c r="X640">
        <v>1</v>
      </c>
      <c r="Y640">
        <v>1</v>
      </c>
      <c r="Z640">
        <v>0</v>
      </c>
      <c r="AA640">
        <v>0</v>
      </c>
      <c r="AB640">
        <v>1</v>
      </c>
    </row>
    <row r="641" spans="1:28" x14ac:dyDescent="0.35">
      <c r="A641" t="s">
        <v>1140</v>
      </c>
      <c r="B641" s="1">
        <v>44232</v>
      </c>
      <c r="C641" s="1">
        <v>44246</v>
      </c>
      <c r="D641">
        <v>1</v>
      </c>
      <c r="E641" t="s">
        <v>1157</v>
      </c>
      <c r="F641" s="1">
        <v>44232</v>
      </c>
      <c r="G641">
        <v>0</v>
      </c>
      <c r="H641" s="1">
        <v>44232</v>
      </c>
      <c r="I641">
        <v>1</v>
      </c>
      <c r="J641">
        <v>0</v>
      </c>
      <c r="K641">
        <v>0</v>
      </c>
      <c r="L641">
        <v>1</v>
      </c>
      <c r="M641">
        <v>0</v>
      </c>
      <c r="N641">
        <v>0</v>
      </c>
      <c r="O641">
        <v>0</v>
      </c>
      <c r="P641">
        <v>0</v>
      </c>
      <c r="Q641" t="s">
        <v>1898</v>
      </c>
      <c r="R641" t="s">
        <v>1898</v>
      </c>
      <c r="S641" t="s">
        <v>1898</v>
      </c>
      <c r="T641" t="s">
        <v>1898</v>
      </c>
      <c r="U641" t="s">
        <v>1898</v>
      </c>
      <c r="V641" t="s">
        <v>1898</v>
      </c>
      <c r="W641">
        <v>0</v>
      </c>
      <c r="X641" t="s">
        <v>1898</v>
      </c>
      <c r="Y641" t="s">
        <v>1898</v>
      </c>
      <c r="Z641" t="s">
        <v>1898</v>
      </c>
      <c r="AA641" t="s">
        <v>1898</v>
      </c>
      <c r="AB641" t="s">
        <v>1898</v>
      </c>
    </row>
    <row r="642" spans="1:28" x14ac:dyDescent="0.35">
      <c r="A642" t="s">
        <v>1140</v>
      </c>
      <c r="B642" s="1">
        <v>44245</v>
      </c>
      <c r="C642" s="1">
        <v>44299</v>
      </c>
      <c r="D642">
        <v>1</v>
      </c>
      <c r="E642" t="s">
        <v>1150</v>
      </c>
      <c r="F642" s="1">
        <v>44222</v>
      </c>
      <c r="G642">
        <v>1</v>
      </c>
      <c r="H642" s="1">
        <v>44245</v>
      </c>
      <c r="I642">
        <v>0</v>
      </c>
      <c r="J642" t="s">
        <v>1898</v>
      </c>
      <c r="K642" t="s">
        <v>1898</v>
      </c>
      <c r="L642" t="s">
        <v>1898</v>
      </c>
      <c r="M642" t="s">
        <v>1898</v>
      </c>
      <c r="N642" t="s">
        <v>1898</v>
      </c>
      <c r="O642" t="s">
        <v>1898</v>
      </c>
      <c r="P642">
        <v>0</v>
      </c>
      <c r="Q642" t="s">
        <v>1898</v>
      </c>
      <c r="R642" t="s">
        <v>1898</v>
      </c>
      <c r="S642" t="s">
        <v>1898</v>
      </c>
      <c r="T642" t="s">
        <v>1898</v>
      </c>
      <c r="U642" t="s">
        <v>1898</v>
      </c>
      <c r="V642" t="s">
        <v>1898</v>
      </c>
      <c r="W642">
        <v>1</v>
      </c>
      <c r="X642">
        <v>0</v>
      </c>
      <c r="Y642">
        <v>0</v>
      </c>
      <c r="Z642">
        <v>1</v>
      </c>
      <c r="AA642">
        <v>0</v>
      </c>
      <c r="AB642">
        <v>0</v>
      </c>
    </row>
    <row r="643" spans="1:28" x14ac:dyDescent="0.35">
      <c r="A643" t="s">
        <v>1140</v>
      </c>
      <c r="B643" s="1">
        <v>44245</v>
      </c>
      <c r="C643" s="1">
        <v>44308</v>
      </c>
      <c r="D643">
        <v>1</v>
      </c>
      <c r="E643" t="s">
        <v>1152</v>
      </c>
      <c r="F643" s="1">
        <v>44228</v>
      </c>
      <c r="G643">
        <v>1</v>
      </c>
      <c r="H643" s="1">
        <v>44245</v>
      </c>
      <c r="I643">
        <v>1</v>
      </c>
      <c r="J643">
        <v>0</v>
      </c>
      <c r="K643">
        <v>0</v>
      </c>
      <c r="L643">
        <v>1</v>
      </c>
      <c r="M643">
        <v>0</v>
      </c>
      <c r="N643">
        <v>0</v>
      </c>
      <c r="O643">
        <v>0</v>
      </c>
      <c r="P643">
        <v>1</v>
      </c>
      <c r="Q643">
        <v>0</v>
      </c>
      <c r="R643">
        <v>0</v>
      </c>
      <c r="S643">
        <v>1</v>
      </c>
      <c r="T643">
        <v>0</v>
      </c>
      <c r="U643">
        <v>0</v>
      </c>
      <c r="V643">
        <v>0</v>
      </c>
      <c r="W643">
        <v>1</v>
      </c>
      <c r="X643">
        <v>0</v>
      </c>
      <c r="Y643">
        <v>0</v>
      </c>
      <c r="Z643">
        <v>1</v>
      </c>
      <c r="AA643">
        <v>0</v>
      </c>
      <c r="AB643">
        <v>0</v>
      </c>
    </row>
    <row r="644" spans="1:28" x14ac:dyDescent="0.35">
      <c r="A644" t="s">
        <v>1140</v>
      </c>
      <c r="B644" s="1">
        <v>44247</v>
      </c>
      <c r="C644" s="1">
        <v>44300</v>
      </c>
      <c r="D644">
        <v>1</v>
      </c>
      <c r="E644" t="s">
        <v>1157</v>
      </c>
      <c r="F644" s="1">
        <v>44232</v>
      </c>
      <c r="G644">
        <v>1</v>
      </c>
      <c r="H644" s="1">
        <v>44247</v>
      </c>
      <c r="I644">
        <v>1</v>
      </c>
      <c r="J644">
        <v>0</v>
      </c>
      <c r="K644">
        <v>0</v>
      </c>
      <c r="L644">
        <v>1</v>
      </c>
      <c r="M644">
        <v>0</v>
      </c>
      <c r="N644">
        <v>0</v>
      </c>
      <c r="O644">
        <v>0</v>
      </c>
      <c r="P644">
        <v>0</v>
      </c>
      <c r="Q644" t="s">
        <v>1898</v>
      </c>
      <c r="R644" t="s">
        <v>1898</v>
      </c>
      <c r="S644" t="s">
        <v>1898</v>
      </c>
      <c r="T644" t="s">
        <v>1898</v>
      </c>
      <c r="U644" t="s">
        <v>1898</v>
      </c>
      <c r="V644" t="s">
        <v>1898</v>
      </c>
      <c r="W644">
        <v>0</v>
      </c>
      <c r="X644" t="s">
        <v>1898</v>
      </c>
      <c r="Y644" t="s">
        <v>1898</v>
      </c>
      <c r="Z644" t="s">
        <v>1898</v>
      </c>
      <c r="AA644" t="s">
        <v>1898</v>
      </c>
      <c r="AB644" t="s">
        <v>1898</v>
      </c>
    </row>
    <row r="645" spans="1:28" x14ac:dyDescent="0.35">
      <c r="A645" t="s">
        <v>1140</v>
      </c>
      <c r="B645" s="1">
        <v>44251</v>
      </c>
      <c r="C645" s="1">
        <v>44271</v>
      </c>
      <c r="D645">
        <v>1</v>
      </c>
      <c r="E645" t="s">
        <v>1162</v>
      </c>
      <c r="F645" s="1">
        <v>44251</v>
      </c>
      <c r="G645">
        <v>0</v>
      </c>
      <c r="H645" s="1">
        <v>44251</v>
      </c>
      <c r="I645">
        <v>1</v>
      </c>
      <c r="J645">
        <v>0</v>
      </c>
      <c r="K645">
        <v>0</v>
      </c>
      <c r="L645">
        <v>1</v>
      </c>
      <c r="M645">
        <v>0</v>
      </c>
      <c r="N645">
        <v>0</v>
      </c>
      <c r="O645">
        <v>0</v>
      </c>
      <c r="P645">
        <v>1</v>
      </c>
      <c r="Q645">
        <v>0</v>
      </c>
      <c r="R645">
        <v>0</v>
      </c>
      <c r="S645">
        <v>1</v>
      </c>
      <c r="T645">
        <v>0</v>
      </c>
      <c r="U645">
        <v>0</v>
      </c>
      <c r="V645">
        <v>0</v>
      </c>
      <c r="W645">
        <v>1</v>
      </c>
      <c r="X645">
        <v>0</v>
      </c>
      <c r="Y645">
        <v>0</v>
      </c>
      <c r="Z645">
        <v>1</v>
      </c>
      <c r="AA645">
        <v>0</v>
      </c>
      <c r="AB645">
        <v>0</v>
      </c>
    </row>
    <row r="646" spans="1:28" x14ac:dyDescent="0.35">
      <c r="A646" t="s">
        <v>1140</v>
      </c>
      <c r="B646" s="1">
        <v>44256</v>
      </c>
      <c r="C646" s="1">
        <v>44279</v>
      </c>
      <c r="D646">
        <v>1</v>
      </c>
      <c r="E646" t="s">
        <v>1141</v>
      </c>
      <c r="F646" s="1">
        <v>44202</v>
      </c>
      <c r="G646">
        <v>1</v>
      </c>
      <c r="H646" s="1">
        <v>44256</v>
      </c>
      <c r="I646">
        <v>0</v>
      </c>
      <c r="J646" t="s">
        <v>1898</v>
      </c>
      <c r="K646" t="s">
        <v>1898</v>
      </c>
      <c r="L646" t="s">
        <v>1898</v>
      </c>
      <c r="M646" t="s">
        <v>1898</v>
      </c>
      <c r="N646" t="s">
        <v>1898</v>
      </c>
      <c r="O646" t="s">
        <v>1898</v>
      </c>
      <c r="P646">
        <v>0</v>
      </c>
      <c r="Q646" t="s">
        <v>1898</v>
      </c>
      <c r="R646" t="s">
        <v>1898</v>
      </c>
      <c r="S646" t="s">
        <v>1898</v>
      </c>
      <c r="T646" t="s">
        <v>1898</v>
      </c>
      <c r="U646" t="s">
        <v>1898</v>
      </c>
      <c r="V646" t="s">
        <v>1898</v>
      </c>
      <c r="W646">
        <v>1</v>
      </c>
      <c r="X646">
        <v>0</v>
      </c>
      <c r="Y646">
        <v>0</v>
      </c>
      <c r="Z646">
        <v>0</v>
      </c>
      <c r="AA646">
        <v>0</v>
      </c>
      <c r="AB646">
        <v>1</v>
      </c>
    </row>
    <row r="647" spans="1:28" x14ac:dyDescent="0.35">
      <c r="A647" t="s">
        <v>1140</v>
      </c>
      <c r="B647" s="1">
        <v>44256</v>
      </c>
      <c r="C647" s="1">
        <v>44299</v>
      </c>
      <c r="D647">
        <v>1</v>
      </c>
      <c r="E647" t="s">
        <v>1147</v>
      </c>
      <c r="F647" s="1">
        <v>44218</v>
      </c>
      <c r="G647">
        <v>1</v>
      </c>
      <c r="H647" s="1">
        <v>44256</v>
      </c>
      <c r="I647">
        <v>1</v>
      </c>
      <c r="J647">
        <v>1</v>
      </c>
      <c r="K647">
        <v>1</v>
      </c>
      <c r="L647">
        <v>1</v>
      </c>
      <c r="M647">
        <v>1</v>
      </c>
      <c r="N647">
        <v>0</v>
      </c>
      <c r="O647">
        <v>0</v>
      </c>
      <c r="P647">
        <v>0</v>
      </c>
      <c r="Q647" t="s">
        <v>1898</v>
      </c>
      <c r="R647" t="s">
        <v>1898</v>
      </c>
      <c r="S647" t="s">
        <v>1898</v>
      </c>
      <c r="T647" t="s">
        <v>1898</v>
      </c>
      <c r="U647" t="s">
        <v>1898</v>
      </c>
      <c r="V647" t="s">
        <v>1898</v>
      </c>
      <c r="W647">
        <v>0</v>
      </c>
      <c r="X647" t="s">
        <v>1898</v>
      </c>
      <c r="Y647" t="s">
        <v>1898</v>
      </c>
      <c r="Z647" t="s">
        <v>1898</v>
      </c>
      <c r="AA647" t="s">
        <v>1898</v>
      </c>
      <c r="AB647" t="s">
        <v>1898</v>
      </c>
    </row>
    <row r="648" spans="1:28" x14ac:dyDescent="0.35">
      <c r="A648" t="s">
        <v>1140</v>
      </c>
      <c r="B648" s="1">
        <v>44272</v>
      </c>
      <c r="C648" s="1">
        <v>44306</v>
      </c>
      <c r="D648">
        <v>1</v>
      </c>
      <c r="E648" t="s">
        <v>1162</v>
      </c>
      <c r="F648" s="1">
        <v>44251</v>
      </c>
      <c r="G648">
        <v>1</v>
      </c>
      <c r="H648" s="1">
        <v>44272</v>
      </c>
      <c r="I648">
        <v>1</v>
      </c>
      <c r="J648">
        <v>0</v>
      </c>
      <c r="K648">
        <v>0</v>
      </c>
      <c r="L648">
        <v>1</v>
      </c>
      <c r="M648">
        <v>0</v>
      </c>
      <c r="N648">
        <v>0</v>
      </c>
      <c r="O648">
        <v>0</v>
      </c>
      <c r="P648">
        <v>1</v>
      </c>
      <c r="Q648">
        <v>0</v>
      </c>
      <c r="R648">
        <v>0</v>
      </c>
      <c r="S648">
        <v>1</v>
      </c>
      <c r="T648">
        <v>0</v>
      </c>
      <c r="U648">
        <v>0</v>
      </c>
      <c r="V648">
        <v>0</v>
      </c>
      <c r="W648">
        <v>1</v>
      </c>
      <c r="X648">
        <v>0</v>
      </c>
      <c r="Y648">
        <v>0</v>
      </c>
      <c r="Z648">
        <v>1</v>
      </c>
      <c r="AA648">
        <v>0</v>
      </c>
      <c r="AB648">
        <v>0</v>
      </c>
    </row>
    <row r="649" spans="1:28" x14ac:dyDescent="0.35">
      <c r="A649" t="s">
        <v>1140</v>
      </c>
      <c r="B649" s="1">
        <v>44280</v>
      </c>
      <c r="C649" s="1">
        <v>44301</v>
      </c>
      <c r="D649">
        <v>1</v>
      </c>
      <c r="E649" t="s">
        <v>1141</v>
      </c>
      <c r="F649" s="1">
        <v>44202</v>
      </c>
      <c r="G649">
        <v>2</v>
      </c>
      <c r="H649" s="1">
        <v>44280</v>
      </c>
      <c r="I649">
        <v>0</v>
      </c>
      <c r="J649" t="s">
        <v>1898</v>
      </c>
      <c r="K649" t="s">
        <v>1898</v>
      </c>
      <c r="L649" t="s">
        <v>1898</v>
      </c>
      <c r="M649" t="s">
        <v>1898</v>
      </c>
      <c r="N649" t="s">
        <v>1898</v>
      </c>
      <c r="O649" t="s">
        <v>1898</v>
      </c>
      <c r="P649">
        <v>0</v>
      </c>
      <c r="Q649" t="s">
        <v>1898</v>
      </c>
      <c r="R649" t="s">
        <v>1898</v>
      </c>
      <c r="S649" t="s">
        <v>1898</v>
      </c>
      <c r="T649" t="s">
        <v>1898</v>
      </c>
      <c r="U649" t="s">
        <v>1898</v>
      </c>
      <c r="V649" t="s">
        <v>1898</v>
      </c>
      <c r="W649">
        <v>1</v>
      </c>
      <c r="X649">
        <v>0</v>
      </c>
      <c r="Y649">
        <v>0</v>
      </c>
      <c r="Z649">
        <v>0</v>
      </c>
      <c r="AA649">
        <v>0</v>
      </c>
      <c r="AB649">
        <v>1</v>
      </c>
    </row>
    <row r="650" spans="1:28" x14ac:dyDescent="0.35">
      <c r="A650" t="s">
        <v>1140</v>
      </c>
      <c r="B650" s="1">
        <v>44300</v>
      </c>
      <c r="C650" s="1">
        <v>44322</v>
      </c>
      <c r="D650">
        <v>1</v>
      </c>
      <c r="E650" t="s">
        <v>1150</v>
      </c>
      <c r="F650" s="1">
        <v>44222</v>
      </c>
      <c r="G650">
        <v>2</v>
      </c>
      <c r="H650" s="1">
        <v>44300</v>
      </c>
      <c r="I650">
        <v>0</v>
      </c>
      <c r="J650" t="s">
        <v>1898</v>
      </c>
      <c r="K650" t="s">
        <v>1898</v>
      </c>
      <c r="L650" t="s">
        <v>1898</v>
      </c>
      <c r="M650" t="s">
        <v>1898</v>
      </c>
      <c r="N650" t="s">
        <v>1898</v>
      </c>
      <c r="O650" t="s">
        <v>1898</v>
      </c>
      <c r="P650">
        <v>0</v>
      </c>
      <c r="Q650" t="s">
        <v>1898</v>
      </c>
      <c r="R650" t="s">
        <v>1898</v>
      </c>
      <c r="S650" t="s">
        <v>1898</v>
      </c>
      <c r="T650" t="s">
        <v>1898</v>
      </c>
      <c r="U650" t="s">
        <v>1898</v>
      </c>
      <c r="V650" t="s">
        <v>1898</v>
      </c>
      <c r="W650">
        <v>1</v>
      </c>
      <c r="X650">
        <v>0</v>
      </c>
      <c r="Y650">
        <v>0</v>
      </c>
      <c r="Z650">
        <v>1</v>
      </c>
      <c r="AA650">
        <v>0</v>
      </c>
      <c r="AB650">
        <v>0</v>
      </c>
    </row>
    <row r="651" spans="1:28" x14ac:dyDescent="0.35">
      <c r="A651" t="s">
        <v>1140</v>
      </c>
      <c r="B651" s="1">
        <v>44300</v>
      </c>
      <c r="C651" s="1">
        <v>44329</v>
      </c>
      <c r="D651">
        <v>1</v>
      </c>
      <c r="E651" t="s">
        <v>1147</v>
      </c>
      <c r="F651" s="1">
        <v>44218</v>
      </c>
      <c r="G651">
        <v>2</v>
      </c>
      <c r="H651" s="1">
        <v>44300</v>
      </c>
      <c r="I651">
        <v>1</v>
      </c>
      <c r="J651">
        <v>1</v>
      </c>
      <c r="K651">
        <v>1</v>
      </c>
      <c r="L651">
        <v>1</v>
      </c>
      <c r="M651">
        <v>1</v>
      </c>
      <c r="N651">
        <v>0</v>
      </c>
      <c r="O651">
        <v>0</v>
      </c>
      <c r="P651">
        <v>0</v>
      </c>
      <c r="Q651" t="s">
        <v>1898</v>
      </c>
      <c r="R651" t="s">
        <v>1898</v>
      </c>
      <c r="S651" t="s">
        <v>1898</v>
      </c>
      <c r="T651" t="s">
        <v>1898</v>
      </c>
      <c r="U651" t="s">
        <v>1898</v>
      </c>
      <c r="V651" t="s">
        <v>1898</v>
      </c>
      <c r="W651">
        <v>0</v>
      </c>
      <c r="X651" t="s">
        <v>1898</v>
      </c>
      <c r="Y651" t="s">
        <v>1898</v>
      </c>
      <c r="Z651" t="s">
        <v>1898</v>
      </c>
      <c r="AA651" t="s">
        <v>1898</v>
      </c>
      <c r="AB651" t="s">
        <v>1898</v>
      </c>
    </row>
    <row r="652" spans="1:28" x14ac:dyDescent="0.35">
      <c r="A652" t="s">
        <v>1140</v>
      </c>
      <c r="B652" s="1">
        <v>44301</v>
      </c>
      <c r="C652" s="1">
        <v>44314</v>
      </c>
      <c r="D652">
        <v>1</v>
      </c>
      <c r="E652" t="s">
        <v>1157</v>
      </c>
      <c r="F652" s="1">
        <v>44232</v>
      </c>
      <c r="G652">
        <v>2</v>
      </c>
      <c r="H652" s="1">
        <v>44301</v>
      </c>
      <c r="I652">
        <v>1</v>
      </c>
      <c r="J652">
        <v>0</v>
      </c>
      <c r="K652">
        <v>0</v>
      </c>
      <c r="L652">
        <v>1</v>
      </c>
      <c r="M652">
        <v>0</v>
      </c>
      <c r="N652">
        <v>0</v>
      </c>
      <c r="O652">
        <v>0</v>
      </c>
      <c r="P652">
        <v>0</v>
      </c>
      <c r="Q652" t="s">
        <v>1898</v>
      </c>
      <c r="R652" t="s">
        <v>1898</v>
      </c>
      <c r="S652" t="s">
        <v>1898</v>
      </c>
      <c r="T652" t="s">
        <v>1898</v>
      </c>
      <c r="U652" t="s">
        <v>1898</v>
      </c>
      <c r="V652" t="s">
        <v>1898</v>
      </c>
      <c r="W652">
        <v>0</v>
      </c>
      <c r="X652" t="s">
        <v>1898</v>
      </c>
      <c r="Y652" t="s">
        <v>1898</v>
      </c>
      <c r="Z652" t="s">
        <v>1898</v>
      </c>
      <c r="AA652" t="s">
        <v>1898</v>
      </c>
      <c r="AB652" t="s">
        <v>1898</v>
      </c>
    </row>
    <row r="653" spans="1:28" x14ac:dyDescent="0.35">
      <c r="A653" t="s">
        <v>1140</v>
      </c>
      <c r="B653" s="1">
        <v>44302</v>
      </c>
      <c r="C653" s="1">
        <v>44701</v>
      </c>
      <c r="D653">
        <v>1</v>
      </c>
      <c r="E653" t="s">
        <v>1141</v>
      </c>
      <c r="F653" s="1">
        <v>44202</v>
      </c>
      <c r="G653">
        <v>5</v>
      </c>
      <c r="H653" s="1">
        <v>44280</v>
      </c>
      <c r="I653">
        <v>0</v>
      </c>
      <c r="J653" t="s">
        <v>1898</v>
      </c>
      <c r="K653" t="s">
        <v>1898</v>
      </c>
      <c r="L653" t="s">
        <v>1898</v>
      </c>
      <c r="M653" t="s">
        <v>1898</v>
      </c>
      <c r="N653" t="s">
        <v>1898</v>
      </c>
      <c r="O653" t="s">
        <v>1898</v>
      </c>
      <c r="P653">
        <v>0</v>
      </c>
      <c r="Q653" t="s">
        <v>1898</v>
      </c>
      <c r="R653" t="s">
        <v>1898</v>
      </c>
      <c r="S653" t="s">
        <v>1898</v>
      </c>
      <c r="T653" t="s">
        <v>1898</v>
      </c>
      <c r="U653" t="s">
        <v>1898</v>
      </c>
      <c r="V653" t="s">
        <v>1898</v>
      </c>
      <c r="W653">
        <v>1</v>
      </c>
      <c r="X653">
        <v>0</v>
      </c>
      <c r="Y653">
        <v>0</v>
      </c>
      <c r="Z653">
        <v>0</v>
      </c>
      <c r="AA653">
        <v>0</v>
      </c>
      <c r="AB653">
        <v>1</v>
      </c>
    </row>
    <row r="654" spans="1:28" x14ac:dyDescent="0.35">
      <c r="A654" t="s">
        <v>1140</v>
      </c>
      <c r="B654" s="1">
        <v>44307</v>
      </c>
      <c r="C654" s="1">
        <v>44315</v>
      </c>
      <c r="D654">
        <v>1</v>
      </c>
      <c r="E654" t="s">
        <v>1162</v>
      </c>
      <c r="F654" s="1">
        <v>44251</v>
      </c>
      <c r="G654">
        <v>2</v>
      </c>
      <c r="H654" s="1">
        <v>44307</v>
      </c>
      <c r="I654">
        <v>1</v>
      </c>
      <c r="J654">
        <v>0</v>
      </c>
      <c r="K654">
        <v>0</v>
      </c>
      <c r="L654">
        <v>1</v>
      </c>
      <c r="M654">
        <v>0</v>
      </c>
      <c r="N654">
        <v>0</v>
      </c>
      <c r="O654">
        <v>0</v>
      </c>
      <c r="P654">
        <v>1</v>
      </c>
      <c r="Q654">
        <v>0</v>
      </c>
      <c r="R654">
        <v>0</v>
      </c>
      <c r="S654">
        <v>1</v>
      </c>
      <c r="T654">
        <v>0</v>
      </c>
      <c r="U654">
        <v>0</v>
      </c>
      <c r="V654">
        <v>0</v>
      </c>
      <c r="W654">
        <v>1</v>
      </c>
      <c r="X654">
        <v>0</v>
      </c>
      <c r="Y654">
        <v>0</v>
      </c>
      <c r="Z654">
        <v>1</v>
      </c>
      <c r="AA654">
        <v>0</v>
      </c>
      <c r="AB654">
        <v>0</v>
      </c>
    </row>
    <row r="655" spans="1:28" x14ac:dyDescent="0.35">
      <c r="A655" t="s">
        <v>1140</v>
      </c>
      <c r="B655" s="1">
        <v>44308</v>
      </c>
      <c r="C655" s="1">
        <v>44329</v>
      </c>
      <c r="D655">
        <v>1</v>
      </c>
      <c r="E655" t="s">
        <v>1145</v>
      </c>
      <c r="F655" s="1">
        <v>44209</v>
      </c>
      <c r="G655">
        <v>2</v>
      </c>
      <c r="H655" s="1">
        <v>44320</v>
      </c>
      <c r="I655">
        <v>0</v>
      </c>
      <c r="J655" t="s">
        <v>1898</v>
      </c>
      <c r="K655" t="s">
        <v>1898</v>
      </c>
      <c r="L655" t="s">
        <v>1898</v>
      </c>
      <c r="M655" t="s">
        <v>1898</v>
      </c>
      <c r="N655" t="s">
        <v>1898</v>
      </c>
      <c r="O655" t="s">
        <v>1898</v>
      </c>
      <c r="P655">
        <v>0</v>
      </c>
      <c r="Q655" t="s">
        <v>1898</v>
      </c>
      <c r="R655" t="s">
        <v>1898</v>
      </c>
      <c r="S655" t="s">
        <v>1898</v>
      </c>
      <c r="T655" t="s">
        <v>1898</v>
      </c>
      <c r="U655" t="s">
        <v>1898</v>
      </c>
      <c r="V655" t="s">
        <v>1898</v>
      </c>
      <c r="W655">
        <v>1</v>
      </c>
      <c r="X655">
        <v>0</v>
      </c>
      <c r="Y655">
        <v>0</v>
      </c>
      <c r="Z655">
        <v>0</v>
      </c>
      <c r="AA655">
        <v>0</v>
      </c>
      <c r="AB655">
        <v>1</v>
      </c>
    </row>
    <row r="656" spans="1:28" x14ac:dyDescent="0.35">
      <c r="A656" t="s">
        <v>1140</v>
      </c>
      <c r="B656" s="1">
        <v>44309</v>
      </c>
      <c r="C656" s="1">
        <v>44325</v>
      </c>
      <c r="D656">
        <v>1</v>
      </c>
      <c r="E656" t="s">
        <v>1152</v>
      </c>
      <c r="F656" s="1">
        <v>44228</v>
      </c>
      <c r="G656">
        <v>2</v>
      </c>
      <c r="H656" s="1">
        <v>44309</v>
      </c>
      <c r="I656">
        <v>1</v>
      </c>
      <c r="J656">
        <v>0</v>
      </c>
      <c r="K656">
        <v>0</v>
      </c>
      <c r="L656">
        <v>1</v>
      </c>
      <c r="M656">
        <v>0</v>
      </c>
      <c r="N656">
        <v>0</v>
      </c>
      <c r="O656">
        <v>0</v>
      </c>
      <c r="P656">
        <v>1</v>
      </c>
      <c r="Q656">
        <v>0</v>
      </c>
      <c r="R656">
        <v>0</v>
      </c>
      <c r="S656">
        <v>1</v>
      </c>
      <c r="T656">
        <v>0</v>
      </c>
      <c r="U656">
        <v>0</v>
      </c>
      <c r="V656">
        <v>0</v>
      </c>
      <c r="W656">
        <v>1</v>
      </c>
      <c r="X656">
        <v>0</v>
      </c>
      <c r="Y656">
        <v>0</v>
      </c>
      <c r="Z656">
        <v>1</v>
      </c>
      <c r="AA656">
        <v>0</v>
      </c>
      <c r="AB656">
        <v>0</v>
      </c>
    </row>
    <row r="657" spans="1:28" x14ac:dyDescent="0.35">
      <c r="A657" t="s">
        <v>1140</v>
      </c>
      <c r="B657" s="1">
        <v>44315</v>
      </c>
      <c r="C657" s="1">
        <v>44701</v>
      </c>
      <c r="D657">
        <v>1</v>
      </c>
      <c r="E657" t="s">
        <v>1143</v>
      </c>
      <c r="F657" s="1">
        <v>44202</v>
      </c>
      <c r="G657">
        <v>3</v>
      </c>
      <c r="H657" s="1">
        <v>44315</v>
      </c>
      <c r="I657">
        <v>1</v>
      </c>
      <c r="J657">
        <v>1</v>
      </c>
      <c r="K657">
        <v>1</v>
      </c>
      <c r="L657">
        <v>0</v>
      </c>
      <c r="M657">
        <v>1</v>
      </c>
      <c r="N657">
        <v>0</v>
      </c>
      <c r="O657">
        <v>0</v>
      </c>
      <c r="P657">
        <v>0</v>
      </c>
      <c r="Q657" t="s">
        <v>1898</v>
      </c>
      <c r="R657" t="s">
        <v>1898</v>
      </c>
      <c r="S657" t="s">
        <v>1898</v>
      </c>
      <c r="T657" t="s">
        <v>1898</v>
      </c>
      <c r="U657" t="s">
        <v>1898</v>
      </c>
      <c r="V657" t="s">
        <v>1898</v>
      </c>
      <c r="W657">
        <v>0</v>
      </c>
      <c r="X657" t="s">
        <v>1898</v>
      </c>
      <c r="Y657" t="s">
        <v>1898</v>
      </c>
      <c r="Z657" t="s">
        <v>1898</v>
      </c>
      <c r="AA657" t="s">
        <v>1898</v>
      </c>
      <c r="AB657" t="s">
        <v>1898</v>
      </c>
    </row>
    <row r="658" spans="1:28" x14ac:dyDescent="0.35">
      <c r="A658" t="s">
        <v>1140</v>
      </c>
      <c r="B658" s="1">
        <v>44315</v>
      </c>
      <c r="C658" s="1">
        <v>44701</v>
      </c>
      <c r="D658">
        <v>1</v>
      </c>
      <c r="E658" t="s">
        <v>117</v>
      </c>
      <c r="F658" s="1">
        <v>44221</v>
      </c>
      <c r="G658">
        <v>3</v>
      </c>
      <c r="H658" s="1">
        <v>44315</v>
      </c>
      <c r="I658">
        <v>0</v>
      </c>
      <c r="J658" t="s">
        <v>1898</v>
      </c>
      <c r="K658" t="s">
        <v>1898</v>
      </c>
      <c r="L658" t="s">
        <v>1898</v>
      </c>
      <c r="M658" t="s">
        <v>1898</v>
      </c>
      <c r="N658" t="s">
        <v>1898</v>
      </c>
      <c r="O658" t="s">
        <v>1898</v>
      </c>
      <c r="P658">
        <v>0</v>
      </c>
      <c r="Q658" t="s">
        <v>1898</v>
      </c>
      <c r="R658" t="s">
        <v>1898</v>
      </c>
      <c r="S658" t="s">
        <v>1898</v>
      </c>
      <c r="T658" t="s">
        <v>1898</v>
      </c>
      <c r="U658" t="s">
        <v>1898</v>
      </c>
      <c r="V658" t="s">
        <v>1898</v>
      </c>
      <c r="W658">
        <v>1</v>
      </c>
      <c r="X658">
        <v>0</v>
      </c>
      <c r="Y658">
        <v>0</v>
      </c>
      <c r="Z658">
        <v>0</v>
      </c>
      <c r="AA658">
        <v>0</v>
      </c>
      <c r="AB658">
        <v>1</v>
      </c>
    </row>
    <row r="659" spans="1:28" x14ac:dyDescent="0.35">
      <c r="A659" t="s">
        <v>1140</v>
      </c>
      <c r="B659" s="1">
        <v>44315</v>
      </c>
      <c r="C659" s="1">
        <v>44701</v>
      </c>
      <c r="D659">
        <v>1</v>
      </c>
      <c r="E659" t="s">
        <v>1155</v>
      </c>
      <c r="F659" s="1">
        <v>44231</v>
      </c>
      <c r="G659">
        <v>3</v>
      </c>
      <c r="H659" s="1">
        <v>44315</v>
      </c>
      <c r="I659">
        <v>1</v>
      </c>
      <c r="J659">
        <v>1</v>
      </c>
      <c r="K659">
        <v>1</v>
      </c>
      <c r="L659">
        <v>0</v>
      </c>
      <c r="M659">
        <v>1</v>
      </c>
      <c r="N659">
        <v>0</v>
      </c>
      <c r="O659">
        <v>0</v>
      </c>
      <c r="P659">
        <v>0</v>
      </c>
      <c r="Q659" t="s">
        <v>1898</v>
      </c>
      <c r="R659" t="s">
        <v>1898</v>
      </c>
      <c r="S659" t="s">
        <v>1898</v>
      </c>
      <c r="T659" t="s">
        <v>1898</v>
      </c>
      <c r="U659" t="s">
        <v>1898</v>
      </c>
      <c r="V659" t="s">
        <v>1898</v>
      </c>
      <c r="W659">
        <v>1</v>
      </c>
      <c r="X659">
        <v>1</v>
      </c>
      <c r="Y659">
        <v>1</v>
      </c>
      <c r="Z659">
        <v>0</v>
      </c>
      <c r="AA659">
        <v>0</v>
      </c>
      <c r="AB659">
        <v>1</v>
      </c>
    </row>
    <row r="660" spans="1:28" x14ac:dyDescent="0.35">
      <c r="A660" t="s">
        <v>1140</v>
      </c>
      <c r="B660" s="1">
        <v>44315</v>
      </c>
      <c r="C660" s="1">
        <v>44701</v>
      </c>
      <c r="D660">
        <v>1</v>
      </c>
      <c r="E660" t="s">
        <v>1157</v>
      </c>
      <c r="F660" s="1">
        <v>44232</v>
      </c>
      <c r="G660">
        <v>5</v>
      </c>
      <c r="H660" s="1">
        <v>44301</v>
      </c>
      <c r="I660">
        <v>1</v>
      </c>
      <c r="J660">
        <v>0</v>
      </c>
      <c r="K660">
        <v>0</v>
      </c>
      <c r="L660">
        <v>1</v>
      </c>
      <c r="M660">
        <v>0</v>
      </c>
      <c r="N660">
        <v>0</v>
      </c>
      <c r="O660">
        <v>0</v>
      </c>
      <c r="P660">
        <v>0</v>
      </c>
      <c r="Q660" t="s">
        <v>1898</v>
      </c>
      <c r="R660" t="s">
        <v>1898</v>
      </c>
      <c r="S660" t="s">
        <v>1898</v>
      </c>
      <c r="T660" t="s">
        <v>1898</v>
      </c>
      <c r="U660" t="s">
        <v>1898</v>
      </c>
      <c r="V660" t="s">
        <v>1898</v>
      </c>
      <c r="W660">
        <v>0</v>
      </c>
      <c r="X660" t="s">
        <v>1898</v>
      </c>
      <c r="Y660" t="s">
        <v>1898</v>
      </c>
      <c r="Z660" t="s">
        <v>1898</v>
      </c>
      <c r="AA660" t="s">
        <v>1898</v>
      </c>
      <c r="AB660" t="s">
        <v>1898</v>
      </c>
    </row>
    <row r="661" spans="1:28" x14ac:dyDescent="0.35">
      <c r="A661" t="s">
        <v>1140</v>
      </c>
      <c r="B661" s="1">
        <v>44316</v>
      </c>
      <c r="C661" s="1">
        <v>44701</v>
      </c>
      <c r="D661">
        <v>1</v>
      </c>
      <c r="E661" t="s">
        <v>1162</v>
      </c>
      <c r="F661" s="1">
        <v>44251</v>
      </c>
      <c r="G661">
        <v>5</v>
      </c>
      <c r="H661" s="1">
        <v>44316</v>
      </c>
      <c r="I661">
        <v>1</v>
      </c>
      <c r="J661">
        <v>0</v>
      </c>
      <c r="K661">
        <v>0</v>
      </c>
      <c r="L661">
        <v>1</v>
      </c>
      <c r="M661">
        <v>0</v>
      </c>
      <c r="N661">
        <v>0</v>
      </c>
      <c r="O661">
        <v>0</v>
      </c>
      <c r="P661">
        <v>1</v>
      </c>
      <c r="Q661">
        <v>0</v>
      </c>
      <c r="R661">
        <v>0</v>
      </c>
      <c r="S661">
        <v>1</v>
      </c>
      <c r="T661">
        <v>0</v>
      </c>
      <c r="U661">
        <v>0</v>
      </c>
      <c r="V661">
        <v>0</v>
      </c>
      <c r="W661">
        <v>1</v>
      </c>
      <c r="X661">
        <v>0</v>
      </c>
      <c r="Y661">
        <v>0</v>
      </c>
      <c r="Z661">
        <v>1</v>
      </c>
      <c r="AA661">
        <v>0</v>
      </c>
      <c r="AB661">
        <v>0</v>
      </c>
    </row>
    <row r="662" spans="1:28" x14ac:dyDescent="0.35">
      <c r="A662" t="s">
        <v>1140</v>
      </c>
      <c r="B662" s="1">
        <v>44323</v>
      </c>
      <c r="C662" s="1">
        <v>44701</v>
      </c>
      <c r="D662">
        <v>1</v>
      </c>
      <c r="E662" t="s">
        <v>1150</v>
      </c>
      <c r="F662" s="1">
        <v>44222</v>
      </c>
      <c r="G662">
        <v>5</v>
      </c>
      <c r="H662" s="1">
        <v>44323</v>
      </c>
      <c r="I662">
        <v>0</v>
      </c>
      <c r="J662" t="s">
        <v>1898</v>
      </c>
      <c r="K662" t="s">
        <v>1898</v>
      </c>
      <c r="L662" t="s">
        <v>1898</v>
      </c>
      <c r="M662" t="s">
        <v>1898</v>
      </c>
      <c r="N662" t="s">
        <v>1898</v>
      </c>
      <c r="O662" t="s">
        <v>1898</v>
      </c>
      <c r="P662">
        <v>0</v>
      </c>
      <c r="Q662" t="s">
        <v>1898</v>
      </c>
      <c r="R662" t="s">
        <v>1898</v>
      </c>
      <c r="S662" t="s">
        <v>1898</v>
      </c>
      <c r="T662" t="s">
        <v>1898</v>
      </c>
      <c r="U662" t="s">
        <v>1898</v>
      </c>
      <c r="V662" t="s">
        <v>1898</v>
      </c>
      <c r="W662">
        <v>1</v>
      </c>
      <c r="X662">
        <v>0</v>
      </c>
      <c r="Y662">
        <v>0</v>
      </c>
      <c r="Z662">
        <v>1</v>
      </c>
      <c r="AA662">
        <v>0</v>
      </c>
      <c r="AB662">
        <v>0</v>
      </c>
    </row>
    <row r="663" spans="1:28" x14ac:dyDescent="0.35">
      <c r="A663" t="s">
        <v>1140</v>
      </c>
      <c r="B663" s="1">
        <v>44326</v>
      </c>
      <c r="C663" s="1">
        <v>44701</v>
      </c>
      <c r="D663">
        <v>1</v>
      </c>
      <c r="E663" t="s">
        <v>1152</v>
      </c>
      <c r="F663" s="1">
        <v>44228</v>
      </c>
      <c r="G663">
        <v>5</v>
      </c>
      <c r="H663" s="1">
        <v>44326</v>
      </c>
      <c r="I663">
        <v>1</v>
      </c>
      <c r="J663">
        <v>0</v>
      </c>
      <c r="K663">
        <v>0</v>
      </c>
      <c r="L663">
        <v>1</v>
      </c>
      <c r="M663">
        <v>0</v>
      </c>
      <c r="N663">
        <v>0</v>
      </c>
      <c r="O663">
        <v>0</v>
      </c>
      <c r="P663">
        <v>1</v>
      </c>
      <c r="Q663">
        <v>0</v>
      </c>
      <c r="R663">
        <v>0</v>
      </c>
      <c r="S663">
        <v>1</v>
      </c>
      <c r="T663">
        <v>0</v>
      </c>
      <c r="U663">
        <v>0</v>
      </c>
      <c r="V663">
        <v>0</v>
      </c>
      <c r="W663">
        <v>1</v>
      </c>
      <c r="X663">
        <v>0</v>
      </c>
      <c r="Y663">
        <v>0</v>
      </c>
      <c r="Z663">
        <v>1</v>
      </c>
      <c r="AA663">
        <v>0</v>
      </c>
      <c r="AB663">
        <v>0</v>
      </c>
    </row>
    <row r="664" spans="1:28" x14ac:dyDescent="0.35">
      <c r="A664" t="s">
        <v>1140</v>
      </c>
      <c r="B664" s="1">
        <v>44330</v>
      </c>
      <c r="C664" s="1">
        <v>44701</v>
      </c>
      <c r="D664">
        <v>1</v>
      </c>
      <c r="E664" t="s">
        <v>1147</v>
      </c>
      <c r="F664" s="1">
        <v>44218</v>
      </c>
      <c r="G664">
        <v>5</v>
      </c>
      <c r="H664" s="1">
        <v>44330</v>
      </c>
      <c r="I664">
        <v>1</v>
      </c>
      <c r="J664">
        <v>1</v>
      </c>
      <c r="K664">
        <v>1</v>
      </c>
      <c r="L664">
        <v>1</v>
      </c>
      <c r="M664">
        <v>1</v>
      </c>
      <c r="N664">
        <v>0</v>
      </c>
      <c r="O664">
        <v>0</v>
      </c>
      <c r="P664">
        <v>0</v>
      </c>
      <c r="Q664" t="s">
        <v>1898</v>
      </c>
      <c r="R664" t="s">
        <v>1898</v>
      </c>
      <c r="S664" t="s">
        <v>1898</v>
      </c>
      <c r="T664" t="s">
        <v>1898</v>
      </c>
      <c r="U664" t="s">
        <v>1898</v>
      </c>
      <c r="V664" t="s">
        <v>1898</v>
      </c>
      <c r="W664">
        <v>0</v>
      </c>
      <c r="X664" t="s">
        <v>1898</v>
      </c>
      <c r="Y664" t="s">
        <v>1898</v>
      </c>
      <c r="Z664" t="s">
        <v>1898</v>
      </c>
      <c r="AA664" t="s">
        <v>1898</v>
      </c>
      <c r="AB664" t="s">
        <v>1898</v>
      </c>
    </row>
    <row r="665" spans="1:28" x14ac:dyDescent="0.35">
      <c r="A665" t="s">
        <v>1140</v>
      </c>
      <c r="B665" s="1">
        <v>44330</v>
      </c>
      <c r="C665" s="1">
        <v>44701</v>
      </c>
      <c r="D665">
        <v>1</v>
      </c>
      <c r="E665" t="s">
        <v>1145</v>
      </c>
      <c r="F665" s="1">
        <v>44209</v>
      </c>
      <c r="G665">
        <v>4</v>
      </c>
      <c r="H665" s="1">
        <v>44330</v>
      </c>
      <c r="I665">
        <v>0</v>
      </c>
      <c r="J665" t="s">
        <v>1898</v>
      </c>
      <c r="K665" t="s">
        <v>1898</v>
      </c>
      <c r="L665" t="s">
        <v>1898</v>
      </c>
      <c r="M665" t="s">
        <v>1898</v>
      </c>
      <c r="N665" t="s">
        <v>1898</v>
      </c>
      <c r="O665" t="s">
        <v>1898</v>
      </c>
      <c r="P665">
        <v>0</v>
      </c>
      <c r="Q665" t="s">
        <v>1898</v>
      </c>
      <c r="R665" t="s">
        <v>1898</v>
      </c>
      <c r="S665" t="s">
        <v>1898</v>
      </c>
      <c r="T665" t="s">
        <v>1898</v>
      </c>
      <c r="U665" t="s">
        <v>1898</v>
      </c>
      <c r="V665" t="s">
        <v>1898</v>
      </c>
      <c r="W665">
        <v>1</v>
      </c>
      <c r="X665">
        <v>0</v>
      </c>
      <c r="Y665">
        <v>0</v>
      </c>
      <c r="Z665">
        <v>0</v>
      </c>
      <c r="AA665">
        <v>0</v>
      </c>
      <c r="AB665">
        <v>1</v>
      </c>
    </row>
    <row r="666" spans="1:28" x14ac:dyDescent="0.35">
      <c r="A666" t="s">
        <v>1184</v>
      </c>
      <c r="B666" s="1">
        <v>44197</v>
      </c>
      <c r="C666" s="1">
        <v>44203</v>
      </c>
      <c r="D666">
        <v>0</v>
      </c>
      <c r="E666" t="s">
        <v>1898</v>
      </c>
      <c r="G666" t="s">
        <v>1898</v>
      </c>
      <c r="I666" t="s">
        <v>1898</v>
      </c>
      <c r="J666" t="s">
        <v>1898</v>
      </c>
      <c r="K666" t="s">
        <v>1898</v>
      </c>
      <c r="L666" t="s">
        <v>1898</v>
      </c>
      <c r="M666" t="s">
        <v>1898</v>
      </c>
      <c r="N666" t="s">
        <v>1898</v>
      </c>
      <c r="O666" t="s">
        <v>1898</v>
      </c>
      <c r="P666" t="s">
        <v>1898</v>
      </c>
      <c r="Q666" t="s">
        <v>1898</v>
      </c>
      <c r="R666" t="s">
        <v>1898</v>
      </c>
      <c r="S666" t="s">
        <v>1898</v>
      </c>
      <c r="T666" t="s">
        <v>1898</v>
      </c>
      <c r="U666" t="s">
        <v>1898</v>
      </c>
      <c r="V666" t="s">
        <v>1898</v>
      </c>
      <c r="W666" t="s">
        <v>1898</v>
      </c>
      <c r="X666" t="s">
        <v>1898</v>
      </c>
      <c r="Y666" t="s">
        <v>1898</v>
      </c>
      <c r="Z666" t="s">
        <v>1898</v>
      </c>
      <c r="AA666" t="s">
        <v>1898</v>
      </c>
      <c r="AB666" t="s">
        <v>1898</v>
      </c>
    </row>
    <row r="667" spans="1:28" x14ac:dyDescent="0.35">
      <c r="A667" t="s">
        <v>1184</v>
      </c>
      <c r="B667" s="1">
        <v>44204</v>
      </c>
      <c r="C667" s="1">
        <v>44670</v>
      </c>
      <c r="D667">
        <v>1</v>
      </c>
      <c r="E667" t="s">
        <v>1916</v>
      </c>
      <c r="F667" s="1">
        <v>44204</v>
      </c>
      <c r="G667">
        <v>0</v>
      </c>
      <c r="H667" s="1">
        <v>44251</v>
      </c>
      <c r="I667">
        <v>1</v>
      </c>
      <c r="J667">
        <v>0</v>
      </c>
      <c r="K667">
        <v>0</v>
      </c>
      <c r="L667">
        <v>1</v>
      </c>
      <c r="M667">
        <v>0</v>
      </c>
      <c r="N667">
        <v>0</v>
      </c>
      <c r="O667">
        <v>0</v>
      </c>
      <c r="P667">
        <v>1</v>
      </c>
      <c r="Q667">
        <v>0</v>
      </c>
      <c r="R667">
        <v>0</v>
      </c>
      <c r="S667">
        <v>1</v>
      </c>
      <c r="T667">
        <v>0</v>
      </c>
      <c r="U667">
        <v>0</v>
      </c>
      <c r="V667">
        <v>0</v>
      </c>
      <c r="W667">
        <v>1</v>
      </c>
      <c r="X667">
        <v>0</v>
      </c>
      <c r="Y667">
        <v>0</v>
      </c>
      <c r="Z667">
        <v>1</v>
      </c>
      <c r="AA667">
        <v>0</v>
      </c>
      <c r="AB667">
        <v>0</v>
      </c>
    </row>
    <row r="668" spans="1:28" x14ac:dyDescent="0.35">
      <c r="A668" t="s">
        <v>1184</v>
      </c>
      <c r="B668" s="1">
        <v>44216</v>
      </c>
      <c r="C668" s="1">
        <v>44701</v>
      </c>
      <c r="D668">
        <v>1</v>
      </c>
      <c r="E668" t="s">
        <v>1917</v>
      </c>
      <c r="F668" s="1">
        <v>44216</v>
      </c>
      <c r="G668">
        <v>0</v>
      </c>
      <c r="H668" s="1">
        <v>44238</v>
      </c>
      <c r="I668">
        <v>0</v>
      </c>
      <c r="J668" t="s">
        <v>1898</v>
      </c>
      <c r="K668" t="s">
        <v>1898</v>
      </c>
      <c r="L668" t="s">
        <v>1898</v>
      </c>
      <c r="M668" t="s">
        <v>1898</v>
      </c>
      <c r="N668" t="s">
        <v>1898</v>
      </c>
      <c r="O668" t="s">
        <v>1898</v>
      </c>
      <c r="P668">
        <v>0</v>
      </c>
      <c r="Q668" t="s">
        <v>1898</v>
      </c>
      <c r="R668" t="s">
        <v>1898</v>
      </c>
      <c r="S668" t="s">
        <v>1898</v>
      </c>
      <c r="T668" t="s">
        <v>1898</v>
      </c>
      <c r="U668" t="s">
        <v>1898</v>
      </c>
      <c r="V668" t="s">
        <v>1898</v>
      </c>
      <c r="W668">
        <v>1</v>
      </c>
      <c r="X668">
        <v>1</v>
      </c>
      <c r="Y668">
        <v>0</v>
      </c>
      <c r="Z668">
        <v>0</v>
      </c>
      <c r="AA668">
        <v>0</v>
      </c>
      <c r="AB668">
        <v>0</v>
      </c>
    </row>
    <row r="669" spans="1:28" x14ac:dyDescent="0.35">
      <c r="A669" t="s">
        <v>1184</v>
      </c>
      <c r="B669" s="1">
        <v>44671</v>
      </c>
      <c r="C669" s="1">
        <v>44701</v>
      </c>
      <c r="D669">
        <v>1</v>
      </c>
      <c r="E669" t="s">
        <v>1916</v>
      </c>
      <c r="F669" s="1">
        <v>44204</v>
      </c>
      <c r="G669">
        <v>3</v>
      </c>
      <c r="H669" s="1">
        <v>44671</v>
      </c>
      <c r="I669">
        <v>1</v>
      </c>
      <c r="J669">
        <v>0</v>
      </c>
      <c r="K669">
        <v>0</v>
      </c>
      <c r="L669">
        <v>1</v>
      </c>
      <c r="M669">
        <v>0</v>
      </c>
      <c r="N669">
        <v>0</v>
      </c>
      <c r="O669">
        <v>0</v>
      </c>
      <c r="P669">
        <v>1</v>
      </c>
      <c r="Q669">
        <v>0</v>
      </c>
      <c r="R669">
        <v>0</v>
      </c>
      <c r="S669">
        <v>1</v>
      </c>
      <c r="T669">
        <v>0</v>
      </c>
      <c r="U669">
        <v>0</v>
      </c>
      <c r="V669">
        <v>0</v>
      </c>
      <c r="W669">
        <v>1</v>
      </c>
      <c r="X669">
        <v>0</v>
      </c>
      <c r="Y669">
        <v>0</v>
      </c>
      <c r="Z669">
        <v>1</v>
      </c>
      <c r="AA669">
        <v>0</v>
      </c>
      <c r="AB669">
        <v>0</v>
      </c>
    </row>
    <row r="670" spans="1:28" x14ac:dyDescent="0.35">
      <c r="A670" t="s">
        <v>1195</v>
      </c>
      <c r="B670" s="1">
        <v>44197</v>
      </c>
      <c r="C670" s="1">
        <v>44229</v>
      </c>
      <c r="D670">
        <v>0</v>
      </c>
      <c r="E670" t="s">
        <v>1898</v>
      </c>
      <c r="G670" t="s">
        <v>1898</v>
      </c>
      <c r="I670" t="s">
        <v>1898</v>
      </c>
      <c r="J670" t="s">
        <v>1898</v>
      </c>
      <c r="K670" t="s">
        <v>1898</v>
      </c>
      <c r="L670" t="s">
        <v>1898</v>
      </c>
      <c r="M670" t="s">
        <v>1898</v>
      </c>
      <c r="N670" t="s">
        <v>1898</v>
      </c>
      <c r="O670" t="s">
        <v>1898</v>
      </c>
      <c r="P670" t="s">
        <v>1898</v>
      </c>
      <c r="Q670" t="s">
        <v>1898</v>
      </c>
      <c r="R670" t="s">
        <v>1898</v>
      </c>
      <c r="S670" t="s">
        <v>1898</v>
      </c>
      <c r="T670" t="s">
        <v>1898</v>
      </c>
      <c r="U670" t="s">
        <v>1898</v>
      </c>
      <c r="V670" t="s">
        <v>1898</v>
      </c>
      <c r="W670" t="s">
        <v>1898</v>
      </c>
      <c r="X670" t="s">
        <v>1898</v>
      </c>
      <c r="Y670" t="s">
        <v>1898</v>
      </c>
      <c r="Z670" t="s">
        <v>1898</v>
      </c>
      <c r="AA670" t="s">
        <v>1898</v>
      </c>
      <c r="AB670" t="s">
        <v>1898</v>
      </c>
    </row>
    <row r="671" spans="1:28" x14ac:dyDescent="0.35">
      <c r="A671" t="s">
        <v>1195</v>
      </c>
      <c r="B671" s="1">
        <v>44230</v>
      </c>
      <c r="C671" s="1">
        <v>44295</v>
      </c>
      <c r="D671">
        <v>1</v>
      </c>
      <c r="E671" t="s">
        <v>1918</v>
      </c>
      <c r="F671" s="1">
        <v>44230</v>
      </c>
      <c r="G671">
        <v>0</v>
      </c>
      <c r="H671" s="1">
        <v>44231</v>
      </c>
      <c r="I671">
        <v>1</v>
      </c>
      <c r="J671">
        <v>0</v>
      </c>
      <c r="K671">
        <v>0</v>
      </c>
      <c r="L671">
        <v>0</v>
      </c>
      <c r="M671">
        <v>1</v>
      </c>
      <c r="N671">
        <v>0</v>
      </c>
      <c r="O671">
        <v>0</v>
      </c>
      <c r="P671">
        <v>0</v>
      </c>
      <c r="Q671" t="s">
        <v>1898</v>
      </c>
      <c r="R671" t="s">
        <v>1898</v>
      </c>
      <c r="S671" t="s">
        <v>1898</v>
      </c>
      <c r="T671" t="s">
        <v>1898</v>
      </c>
      <c r="U671" t="s">
        <v>1898</v>
      </c>
      <c r="V671" t="s">
        <v>1898</v>
      </c>
      <c r="W671">
        <v>0</v>
      </c>
      <c r="X671" t="s">
        <v>1898</v>
      </c>
      <c r="Y671" t="s">
        <v>1898</v>
      </c>
      <c r="Z671" t="s">
        <v>1898</v>
      </c>
      <c r="AA671" t="s">
        <v>1898</v>
      </c>
      <c r="AB671" t="s">
        <v>1898</v>
      </c>
    </row>
    <row r="672" spans="1:28" x14ac:dyDescent="0.35">
      <c r="A672" t="s">
        <v>1195</v>
      </c>
      <c r="B672" s="1">
        <v>44231</v>
      </c>
      <c r="C672" s="1">
        <v>44295</v>
      </c>
      <c r="D672">
        <v>1</v>
      </c>
      <c r="E672" t="s">
        <v>1919</v>
      </c>
      <c r="F672" s="1">
        <v>44231</v>
      </c>
      <c r="G672">
        <v>0</v>
      </c>
      <c r="H672" s="1">
        <v>44249</v>
      </c>
      <c r="I672">
        <v>1</v>
      </c>
      <c r="J672">
        <v>1</v>
      </c>
      <c r="K672">
        <v>1</v>
      </c>
      <c r="L672">
        <v>1</v>
      </c>
      <c r="M672">
        <v>0</v>
      </c>
      <c r="N672">
        <v>0</v>
      </c>
      <c r="O672">
        <v>0</v>
      </c>
      <c r="P672">
        <v>0</v>
      </c>
      <c r="Q672" t="s">
        <v>1898</v>
      </c>
      <c r="R672" t="s">
        <v>1898</v>
      </c>
      <c r="S672" t="s">
        <v>1898</v>
      </c>
      <c r="T672" t="s">
        <v>1898</v>
      </c>
      <c r="U672" t="s">
        <v>1898</v>
      </c>
      <c r="V672" t="s">
        <v>1898</v>
      </c>
      <c r="W672">
        <v>0</v>
      </c>
      <c r="X672" t="s">
        <v>1898</v>
      </c>
      <c r="Y672" t="s">
        <v>1898</v>
      </c>
      <c r="Z672" t="s">
        <v>1898</v>
      </c>
      <c r="AA672" t="s">
        <v>1898</v>
      </c>
      <c r="AB672" t="s">
        <v>1898</v>
      </c>
    </row>
    <row r="673" spans="1:28" x14ac:dyDescent="0.35">
      <c r="A673" t="s">
        <v>1195</v>
      </c>
      <c r="B673" s="1">
        <v>44296</v>
      </c>
      <c r="C673" s="1">
        <v>44701</v>
      </c>
      <c r="D673">
        <v>1</v>
      </c>
      <c r="E673" t="s">
        <v>1919</v>
      </c>
      <c r="F673" s="1">
        <v>44231</v>
      </c>
      <c r="G673">
        <v>3</v>
      </c>
      <c r="H673" s="1">
        <v>44296</v>
      </c>
      <c r="I673">
        <v>1</v>
      </c>
      <c r="J673">
        <v>1</v>
      </c>
      <c r="K673">
        <v>1</v>
      </c>
      <c r="L673">
        <v>1</v>
      </c>
      <c r="M673">
        <v>0</v>
      </c>
      <c r="N673">
        <v>0</v>
      </c>
      <c r="O673">
        <v>0</v>
      </c>
      <c r="P673">
        <v>0</v>
      </c>
      <c r="Q673" t="s">
        <v>1898</v>
      </c>
      <c r="R673" t="s">
        <v>1898</v>
      </c>
      <c r="S673" t="s">
        <v>1898</v>
      </c>
      <c r="T673" t="s">
        <v>1898</v>
      </c>
      <c r="U673" t="s">
        <v>1898</v>
      </c>
      <c r="V673" t="s">
        <v>1898</v>
      </c>
      <c r="W673">
        <v>0</v>
      </c>
      <c r="X673" t="s">
        <v>1898</v>
      </c>
      <c r="Y673" t="s">
        <v>1898</v>
      </c>
      <c r="Z673" t="s">
        <v>1898</v>
      </c>
      <c r="AA673" t="s">
        <v>1898</v>
      </c>
      <c r="AB673" t="s">
        <v>1898</v>
      </c>
    </row>
    <row r="674" spans="1:28" x14ac:dyDescent="0.35">
      <c r="A674" t="s">
        <v>1195</v>
      </c>
      <c r="B674" s="1">
        <v>44296</v>
      </c>
      <c r="C674" s="1">
        <v>44701</v>
      </c>
      <c r="D674">
        <v>1</v>
      </c>
      <c r="E674" t="s">
        <v>1918</v>
      </c>
      <c r="F674" s="1">
        <v>44230</v>
      </c>
      <c r="G674">
        <v>3</v>
      </c>
      <c r="H674" s="1">
        <v>44296</v>
      </c>
      <c r="I674">
        <v>1</v>
      </c>
      <c r="J674">
        <v>0</v>
      </c>
      <c r="K674">
        <v>0</v>
      </c>
      <c r="L674">
        <v>0</v>
      </c>
      <c r="M674">
        <v>1</v>
      </c>
      <c r="N674">
        <v>0</v>
      </c>
      <c r="O674">
        <v>0</v>
      </c>
      <c r="P674">
        <v>0</v>
      </c>
      <c r="Q674" t="s">
        <v>1898</v>
      </c>
      <c r="R674" t="s">
        <v>1898</v>
      </c>
      <c r="S674" t="s">
        <v>1898</v>
      </c>
      <c r="T674" t="s">
        <v>1898</v>
      </c>
      <c r="U674" t="s">
        <v>1898</v>
      </c>
      <c r="V674" t="s">
        <v>1898</v>
      </c>
      <c r="W674">
        <v>0</v>
      </c>
      <c r="X674" t="s">
        <v>1898</v>
      </c>
      <c r="Y674" t="s">
        <v>1898</v>
      </c>
      <c r="Z674" t="s">
        <v>1898</v>
      </c>
      <c r="AA674" t="s">
        <v>1898</v>
      </c>
      <c r="AB674" t="s">
        <v>1898</v>
      </c>
    </row>
    <row r="675" spans="1:28" x14ac:dyDescent="0.35">
      <c r="A675" t="s">
        <v>1202</v>
      </c>
      <c r="B675" s="1">
        <v>44197</v>
      </c>
      <c r="C675" s="1">
        <v>44199</v>
      </c>
      <c r="D675">
        <v>0</v>
      </c>
      <c r="E675" t="s">
        <v>1898</v>
      </c>
      <c r="G675" t="s">
        <v>1898</v>
      </c>
      <c r="I675" t="s">
        <v>1898</v>
      </c>
      <c r="J675" t="s">
        <v>1898</v>
      </c>
      <c r="K675" t="s">
        <v>1898</v>
      </c>
      <c r="L675" t="s">
        <v>1898</v>
      </c>
      <c r="M675" t="s">
        <v>1898</v>
      </c>
      <c r="N675" t="s">
        <v>1898</v>
      </c>
      <c r="O675" t="s">
        <v>1898</v>
      </c>
      <c r="P675" t="s">
        <v>1898</v>
      </c>
      <c r="Q675" t="s">
        <v>1898</v>
      </c>
      <c r="R675" t="s">
        <v>1898</v>
      </c>
      <c r="S675" t="s">
        <v>1898</v>
      </c>
      <c r="T675" t="s">
        <v>1898</v>
      </c>
      <c r="U675" t="s">
        <v>1898</v>
      </c>
      <c r="V675" t="s">
        <v>1898</v>
      </c>
      <c r="W675" t="s">
        <v>1898</v>
      </c>
      <c r="X675" t="s">
        <v>1898</v>
      </c>
      <c r="Y675" t="s">
        <v>1898</v>
      </c>
      <c r="Z675" t="s">
        <v>1898</v>
      </c>
      <c r="AA675" t="s">
        <v>1898</v>
      </c>
      <c r="AB675" t="s">
        <v>1898</v>
      </c>
    </row>
    <row r="676" spans="1:28" x14ac:dyDescent="0.35">
      <c r="A676" t="s">
        <v>1202</v>
      </c>
      <c r="B676" s="1">
        <v>44200</v>
      </c>
      <c r="C676" s="1">
        <v>44250</v>
      </c>
      <c r="D676">
        <v>1</v>
      </c>
      <c r="E676" t="s">
        <v>1920</v>
      </c>
      <c r="F676" t="s">
        <v>1206</v>
      </c>
      <c r="G676">
        <v>0</v>
      </c>
      <c r="H676" s="1">
        <v>44230</v>
      </c>
      <c r="I676">
        <v>0</v>
      </c>
      <c r="J676" t="s">
        <v>1898</v>
      </c>
      <c r="K676" t="s">
        <v>1898</v>
      </c>
      <c r="L676" t="s">
        <v>1898</v>
      </c>
      <c r="M676" t="s">
        <v>1898</v>
      </c>
      <c r="N676" t="s">
        <v>1898</v>
      </c>
      <c r="O676" t="s">
        <v>1898</v>
      </c>
      <c r="P676">
        <v>1</v>
      </c>
      <c r="Q676">
        <v>1</v>
      </c>
      <c r="R676">
        <v>0</v>
      </c>
      <c r="S676">
        <v>1</v>
      </c>
      <c r="T676">
        <v>0</v>
      </c>
      <c r="U676">
        <v>0</v>
      </c>
      <c r="V676">
        <v>0</v>
      </c>
      <c r="W676">
        <v>0</v>
      </c>
      <c r="X676" t="s">
        <v>1898</v>
      </c>
      <c r="Y676" t="s">
        <v>1898</v>
      </c>
      <c r="Z676" t="s">
        <v>1898</v>
      </c>
      <c r="AA676" t="s">
        <v>1898</v>
      </c>
      <c r="AB676" t="s">
        <v>1898</v>
      </c>
    </row>
    <row r="677" spans="1:28" x14ac:dyDescent="0.35">
      <c r="A677" t="s">
        <v>1202</v>
      </c>
      <c r="B677" s="1">
        <v>44205</v>
      </c>
      <c r="C677" s="1">
        <v>44570</v>
      </c>
      <c r="D677">
        <v>1</v>
      </c>
      <c r="E677" t="s">
        <v>1207</v>
      </c>
      <c r="F677" s="1">
        <v>44205</v>
      </c>
      <c r="G677">
        <v>0</v>
      </c>
      <c r="H677" s="1">
        <v>44570</v>
      </c>
      <c r="I677">
        <v>1</v>
      </c>
      <c r="J677">
        <v>0</v>
      </c>
      <c r="K677">
        <v>1</v>
      </c>
      <c r="L677">
        <v>0</v>
      </c>
      <c r="M677">
        <v>0</v>
      </c>
      <c r="N677">
        <v>0</v>
      </c>
      <c r="O677">
        <v>0</v>
      </c>
      <c r="P677">
        <v>0</v>
      </c>
      <c r="Q677" t="s">
        <v>1898</v>
      </c>
      <c r="R677" t="s">
        <v>1898</v>
      </c>
      <c r="S677" t="s">
        <v>1898</v>
      </c>
      <c r="T677" t="s">
        <v>1898</v>
      </c>
      <c r="U677" t="s">
        <v>1898</v>
      </c>
      <c r="V677" t="s">
        <v>1898</v>
      </c>
      <c r="W677">
        <v>0</v>
      </c>
      <c r="X677" t="s">
        <v>1898</v>
      </c>
      <c r="Y677" t="s">
        <v>1898</v>
      </c>
      <c r="Z677" t="s">
        <v>1898</v>
      </c>
      <c r="AA677" t="s">
        <v>1898</v>
      </c>
      <c r="AB677" t="s">
        <v>1898</v>
      </c>
    </row>
    <row r="678" spans="1:28" x14ac:dyDescent="0.35">
      <c r="A678" t="s">
        <v>1202</v>
      </c>
      <c r="B678" s="1">
        <v>44205</v>
      </c>
      <c r="C678" s="1">
        <v>44571</v>
      </c>
      <c r="D678">
        <v>1</v>
      </c>
      <c r="E678" t="s">
        <v>1921</v>
      </c>
      <c r="F678" s="1">
        <v>44205</v>
      </c>
      <c r="G678">
        <v>0</v>
      </c>
      <c r="H678" s="1">
        <v>44512</v>
      </c>
      <c r="I678">
        <v>1</v>
      </c>
      <c r="J678">
        <v>0</v>
      </c>
      <c r="K678">
        <v>0</v>
      </c>
      <c r="L678">
        <v>0</v>
      </c>
      <c r="M678">
        <v>1</v>
      </c>
      <c r="N678">
        <v>0</v>
      </c>
      <c r="O678">
        <v>0</v>
      </c>
      <c r="P678">
        <v>0</v>
      </c>
      <c r="Q678" t="s">
        <v>1898</v>
      </c>
      <c r="R678" t="s">
        <v>1898</v>
      </c>
      <c r="S678" t="s">
        <v>1898</v>
      </c>
      <c r="T678" t="s">
        <v>1898</v>
      </c>
      <c r="U678" t="s">
        <v>1898</v>
      </c>
      <c r="V678" t="s">
        <v>1898</v>
      </c>
      <c r="W678">
        <v>0</v>
      </c>
      <c r="X678" t="s">
        <v>1898</v>
      </c>
      <c r="Y678" t="s">
        <v>1898</v>
      </c>
      <c r="Z678" t="s">
        <v>1898</v>
      </c>
      <c r="AA678" t="s">
        <v>1898</v>
      </c>
      <c r="AB678" t="s">
        <v>1898</v>
      </c>
    </row>
    <row r="679" spans="1:28" x14ac:dyDescent="0.35">
      <c r="A679" t="s">
        <v>1202</v>
      </c>
      <c r="B679" s="1">
        <v>44206</v>
      </c>
      <c r="C679" s="1">
        <v>44292</v>
      </c>
      <c r="D679">
        <v>1</v>
      </c>
      <c r="E679" t="s">
        <v>1922</v>
      </c>
      <c r="F679" s="1">
        <v>44206</v>
      </c>
      <c r="G679">
        <v>0</v>
      </c>
      <c r="H679" s="1">
        <v>44284</v>
      </c>
      <c r="I679">
        <v>1</v>
      </c>
      <c r="J679">
        <v>0</v>
      </c>
      <c r="K679">
        <v>1</v>
      </c>
      <c r="L679">
        <v>0</v>
      </c>
      <c r="M679">
        <v>0</v>
      </c>
      <c r="N679">
        <v>0</v>
      </c>
      <c r="O679">
        <v>0</v>
      </c>
      <c r="P679">
        <v>0</v>
      </c>
      <c r="Q679" t="s">
        <v>1898</v>
      </c>
      <c r="R679" t="s">
        <v>1898</v>
      </c>
      <c r="S679" t="s">
        <v>1898</v>
      </c>
      <c r="T679" t="s">
        <v>1898</v>
      </c>
      <c r="U679" t="s">
        <v>1898</v>
      </c>
      <c r="V679" t="s">
        <v>1898</v>
      </c>
      <c r="W679">
        <v>0</v>
      </c>
      <c r="X679" t="s">
        <v>1898</v>
      </c>
      <c r="Y679" t="s">
        <v>1898</v>
      </c>
      <c r="Z679" t="s">
        <v>1898</v>
      </c>
      <c r="AA679" t="s">
        <v>1898</v>
      </c>
      <c r="AB679" t="s">
        <v>1898</v>
      </c>
    </row>
    <row r="680" spans="1:28" x14ac:dyDescent="0.35">
      <c r="A680" t="s">
        <v>1202</v>
      </c>
      <c r="B680" s="1">
        <v>44206</v>
      </c>
      <c r="C680" s="1">
        <v>44293</v>
      </c>
      <c r="D680">
        <v>1</v>
      </c>
      <c r="E680" t="s">
        <v>1923</v>
      </c>
      <c r="F680" s="1">
        <v>44206</v>
      </c>
      <c r="G680">
        <v>0</v>
      </c>
      <c r="H680" s="1">
        <v>44286</v>
      </c>
      <c r="I680">
        <v>1</v>
      </c>
      <c r="J680">
        <v>0</v>
      </c>
      <c r="K680">
        <v>1</v>
      </c>
      <c r="L680">
        <v>0</v>
      </c>
      <c r="M680">
        <v>1</v>
      </c>
      <c r="N680">
        <v>0</v>
      </c>
      <c r="O680">
        <v>0</v>
      </c>
      <c r="P680">
        <v>0</v>
      </c>
      <c r="Q680" t="s">
        <v>1898</v>
      </c>
      <c r="R680" t="s">
        <v>1898</v>
      </c>
      <c r="S680" t="s">
        <v>1898</v>
      </c>
      <c r="T680" t="s">
        <v>1898</v>
      </c>
      <c r="U680" t="s">
        <v>1898</v>
      </c>
      <c r="V680" t="s">
        <v>1898</v>
      </c>
      <c r="W680">
        <v>0</v>
      </c>
      <c r="X680" t="s">
        <v>1898</v>
      </c>
      <c r="Y680" t="s">
        <v>1898</v>
      </c>
      <c r="Z680" t="s">
        <v>1898</v>
      </c>
      <c r="AA680" t="s">
        <v>1898</v>
      </c>
      <c r="AB680" t="s">
        <v>1898</v>
      </c>
    </row>
    <row r="681" spans="1:28" x14ac:dyDescent="0.35">
      <c r="A681" t="s">
        <v>1202</v>
      </c>
      <c r="B681" s="1">
        <v>44206</v>
      </c>
      <c r="C681" s="1">
        <v>44294</v>
      </c>
      <c r="D681">
        <v>1</v>
      </c>
      <c r="E681" t="s">
        <v>1215</v>
      </c>
      <c r="F681" s="1">
        <v>44206</v>
      </c>
      <c r="G681">
        <v>0</v>
      </c>
      <c r="H681" s="1">
        <v>44277</v>
      </c>
      <c r="I681">
        <v>1</v>
      </c>
      <c r="J681">
        <v>0</v>
      </c>
      <c r="K681">
        <v>0</v>
      </c>
      <c r="L681">
        <v>1</v>
      </c>
      <c r="M681">
        <v>0</v>
      </c>
      <c r="N681">
        <v>0</v>
      </c>
      <c r="O681">
        <v>0</v>
      </c>
      <c r="P681">
        <v>0</v>
      </c>
      <c r="Q681" t="s">
        <v>1898</v>
      </c>
      <c r="R681" t="s">
        <v>1898</v>
      </c>
      <c r="S681" t="s">
        <v>1898</v>
      </c>
      <c r="T681" t="s">
        <v>1898</v>
      </c>
      <c r="U681" t="s">
        <v>1898</v>
      </c>
      <c r="V681" t="s">
        <v>1898</v>
      </c>
      <c r="W681">
        <v>0</v>
      </c>
      <c r="X681" t="s">
        <v>1898</v>
      </c>
      <c r="Y681" t="s">
        <v>1898</v>
      </c>
      <c r="Z681" t="s">
        <v>1898</v>
      </c>
      <c r="AA681" t="s">
        <v>1898</v>
      </c>
      <c r="AB681" t="s">
        <v>1898</v>
      </c>
    </row>
    <row r="682" spans="1:28" x14ac:dyDescent="0.35">
      <c r="A682" t="s">
        <v>1202</v>
      </c>
      <c r="B682" s="1">
        <v>44206</v>
      </c>
      <c r="C682" s="1">
        <v>44571</v>
      </c>
      <c r="D682">
        <v>1</v>
      </c>
      <c r="E682" t="s">
        <v>1924</v>
      </c>
      <c r="F682" s="1">
        <v>44206</v>
      </c>
      <c r="G682">
        <v>0</v>
      </c>
      <c r="H682" s="1">
        <v>44501</v>
      </c>
      <c r="I682">
        <v>1</v>
      </c>
      <c r="J682">
        <v>0</v>
      </c>
      <c r="K682">
        <v>0</v>
      </c>
      <c r="L682">
        <v>0</v>
      </c>
      <c r="M682">
        <v>1</v>
      </c>
      <c r="N682">
        <v>0</v>
      </c>
      <c r="O682">
        <v>0</v>
      </c>
      <c r="P682">
        <v>0</v>
      </c>
      <c r="Q682" t="s">
        <v>1898</v>
      </c>
      <c r="R682" t="s">
        <v>1898</v>
      </c>
      <c r="S682" t="s">
        <v>1898</v>
      </c>
      <c r="T682" t="s">
        <v>1898</v>
      </c>
      <c r="U682" t="s">
        <v>1898</v>
      </c>
      <c r="V682" t="s">
        <v>1898</v>
      </c>
      <c r="W682">
        <v>0</v>
      </c>
      <c r="X682" t="s">
        <v>1898</v>
      </c>
      <c r="Y682" t="s">
        <v>1898</v>
      </c>
      <c r="Z682" t="s">
        <v>1898</v>
      </c>
      <c r="AA682" t="s">
        <v>1898</v>
      </c>
      <c r="AB682" t="s">
        <v>1898</v>
      </c>
    </row>
    <row r="683" spans="1:28" x14ac:dyDescent="0.35">
      <c r="A683" t="s">
        <v>1202</v>
      </c>
      <c r="B683" s="1">
        <v>44208</v>
      </c>
      <c r="C683" s="1">
        <v>44292</v>
      </c>
      <c r="D683">
        <v>1</v>
      </c>
      <c r="E683" t="s">
        <v>1925</v>
      </c>
      <c r="F683" s="1">
        <v>44208</v>
      </c>
      <c r="G683">
        <v>0</v>
      </c>
      <c r="H683" s="1">
        <v>44286</v>
      </c>
      <c r="I683">
        <v>1</v>
      </c>
      <c r="J683">
        <v>0</v>
      </c>
      <c r="K683">
        <v>1</v>
      </c>
      <c r="L683">
        <v>0</v>
      </c>
      <c r="M683">
        <v>1</v>
      </c>
      <c r="N683">
        <v>0</v>
      </c>
      <c r="O683">
        <v>0</v>
      </c>
      <c r="P683">
        <v>0</v>
      </c>
      <c r="Q683" t="s">
        <v>1898</v>
      </c>
      <c r="R683" t="s">
        <v>1898</v>
      </c>
      <c r="S683" t="s">
        <v>1898</v>
      </c>
      <c r="T683" t="s">
        <v>1898</v>
      </c>
      <c r="U683" t="s">
        <v>1898</v>
      </c>
      <c r="V683" t="s">
        <v>1898</v>
      </c>
      <c r="W683">
        <v>0</v>
      </c>
      <c r="X683" t="s">
        <v>1898</v>
      </c>
      <c r="Y683" t="s">
        <v>1898</v>
      </c>
      <c r="Z683" t="s">
        <v>1898</v>
      </c>
      <c r="AA683" t="s">
        <v>1898</v>
      </c>
      <c r="AB683" t="s">
        <v>1898</v>
      </c>
    </row>
    <row r="684" spans="1:28" x14ac:dyDescent="0.35">
      <c r="A684" t="s">
        <v>1202</v>
      </c>
      <c r="B684" s="1">
        <v>44208</v>
      </c>
      <c r="C684" s="1">
        <v>44294</v>
      </c>
      <c r="D684">
        <v>1</v>
      </c>
      <c r="E684" t="s">
        <v>1926</v>
      </c>
      <c r="F684" s="1">
        <v>44208</v>
      </c>
      <c r="G684">
        <v>0</v>
      </c>
      <c r="H684" s="1">
        <v>44277</v>
      </c>
      <c r="I684">
        <v>1</v>
      </c>
      <c r="J684">
        <v>0</v>
      </c>
      <c r="K684">
        <v>0</v>
      </c>
      <c r="L684">
        <v>1</v>
      </c>
      <c r="M684">
        <v>0</v>
      </c>
      <c r="N684">
        <v>0</v>
      </c>
      <c r="O684">
        <v>0</v>
      </c>
      <c r="P684">
        <v>0</v>
      </c>
      <c r="Q684" t="s">
        <v>1898</v>
      </c>
      <c r="R684" t="s">
        <v>1898</v>
      </c>
      <c r="S684" t="s">
        <v>1898</v>
      </c>
      <c r="T684" t="s">
        <v>1898</v>
      </c>
      <c r="U684" t="s">
        <v>1898</v>
      </c>
      <c r="V684" t="s">
        <v>1898</v>
      </c>
      <c r="W684">
        <v>0</v>
      </c>
      <c r="X684" t="s">
        <v>1898</v>
      </c>
      <c r="Y684" t="s">
        <v>1898</v>
      </c>
      <c r="Z684" t="s">
        <v>1898</v>
      </c>
      <c r="AA684" t="s">
        <v>1898</v>
      </c>
      <c r="AB684" t="s">
        <v>1898</v>
      </c>
    </row>
    <row r="685" spans="1:28" x14ac:dyDescent="0.35">
      <c r="A685" t="s">
        <v>1202</v>
      </c>
      <c r="B685" s="1">
        <v>44251</v>
      </c>
      <c r="C685" s="1">
        <v>44335</v>
      </c>
      <c r="D685">
        <v>1</v>
      </c>
      <c r="E685" t="s">
        <v>1920</v>
      </c>
      <c r="F685" t="s">
        <v>1206</v>
      </c>
      <c r="G685">
        <v>1</v>
      </c>
      <c r="H685" t="s">
        <v>1233</v>
      </c>
      <c r="I685">
        <v>0</v>
      </c>
      <c r="J685" t="s">
        <v>1898</v>
      </c>
      <c r="K685" t="s">
        <v>1898</v>
      </c>
      <c r="L685" t="s">
        <v>1898</v>
      </c>
      <c r="M685" t="s">
        <v>1898</v>
      </c>
      <c r="N685" t="s">
        <v>1898</v>
      </c>
      <c r="O685" t="s">
        <v>1898</v>
      </c>
      <c r="P685">
        <v>1</v>
      </c>
      <c r="Q685">
        <v>1</v>
      </c>
      <c r="R685">
        <v>0</v>
      </c>
      <c r="S685">
        <v>1</v>
      </c>
      <c r="T685">
        <v>0</v>
      </c>
      <c r="U685">
        <v>0</v>
      </c>
      <c r="V685">
        <v>0</v>
      </c>
      <c r="W685">
        <v>0</v>
      </c>
      <c r="X685" t="s">
        <v>1898</v>
      </c>
      <c r="Y685" t="s">
        <v>1898</v>
      </c>
      <c r="Z685" t="s">
        <v>1898</v>
      </c>
      <c r="AA685" t="s">
        <v>1898</v>
      </c>
      <c r="AB685" t="s">
        <v>1898</v>
      </c>
    </row>
    <row r="686" spans="1:28" x14ac:dyDescent="0.35">
      <c r="A686" t="s">
        <v>1202</v>
      </c>
      <c r="B686" s="1">
        <v>44293</v>
      </c>
      <c r="C686" s="1">
        <v>44701</v>
      </c>
      <c r="D686">
        <v>1</v>
      </c>
      <c r="E686" t="s">
        <v>1922</v>
      </c>
      <c r="F686" s="1">
        <v>44206</v>
      </c>
      <c r="G686">
        <v>3</v>
      </c>
      <c r="H686" s="1">
        <v>44293</v>
      </c>
      <c r="I686">
        <v>1</v>
      </c>
      <c r="J686">
        <v>0</v>
      </c>
      <c r="K686">
        <v>1</v>
      </c>
      <c r="L686">
        <v>0</v>
      </c>
      <c r="M686">
        <v>0</v>
      </c>
      <c r="N686">
        <v>0</v>
      </c>
      <c r="O686">
        <v>0</v>
      </c>
      <c r="P686">
        <v>0</v>
      </c>
      <c r="Q686" t="s">
        <v>1898</v>
      </c>
      <c r="R686" t="s">
        <v>1898</v>
      </c>
      <c r="S686" t="s">
        <v>1898</v>
      </c>
      <c r="T686" t="s">
        <v>1898</v>
      </c>
      <c r="U686" t="s">
        <v>1898</v>
      </c>
      <c r="V686" t="s">
        <v>1898</v>
      </c>
      <c r="W686">
        <v>0</v>
      </c>
      <c r="X686" t="s">
        <v>1898</v>
      </c>
      <c r="Y686" t="s">
        <v>1898</v>
      </c>
      <c r="Z686" t="s">
        <v>1898</v>
      </c>
      <c r="AA686" t="s">
        <v>1898</v>
      </c>
      <c r="AB686" t="s">
        <v>1898</v>
      </c>
    </row>
    <row r="687" spans="1:28" x14ac:dyDescent="0.35">
      <c r="A687" t="s">
        <v>1202</v>
      </c>
      <c r="B687" s="1">
        <v>44293</v>
      </c>
      <c r="C687" s="1">
        <v>44701</v>
      </c>
      <c r="D687">
        <v>1</v>
      </c>
      <c r="E687" t="s">
        <v>1925</v>
      </c>
      <c r="F687" s="1">
        <v>44208</v>
      </c>
      <c r="G687">
        <v>3</v>
      </c>
      <c r="H687" s="1">
        <v>44293</v>
      </c>
      <c r="I687">
        <v>1</v>
      </c>
      <c r="J687">
        <v>0</v>
      </c>
      <c r="K687">
        <v>1</v>
      </c>
      <c r="L687">
        <v>0</v>
      </c>
      <c r="M687">
        <v>1</v>
      </c>
      <c r="N687">
        <v>0</v>
      </c>
      <c r="O687">
        <v>0</v>
      </c>
      <c r="P687">
        <v>0</v>
      </c>
      <c r="Q687" t="s">
        <v>1898</v>
      </c>
      <c r="R687" t="s">
        <v>1898</v>
      </c>
      <c r="S687" t="s">
        <v>1898</v>
      </c>
      <c r="T687" t="s">
        <v>1898</v>
      </c>
      <c r="U687" t="s">
        <v>1898</v>
      </c>
      <c r="V687" t="s">
        <v>1898</v>
      </c>
      <c r="W687">
        <v>0</v>
      </c>
      <c r="X687" t="s">
        <v>1898</v>
      </c>
      <c r="Y687" t="s">
        <v>1898</v>
      </c>
      <c r="Z687" t="s">
        <v>1898</v>
      </c>
      <c r="AA687" t="s">
        <v>1898</v>
      </c>
      <c r="AB687" t="s">
        <v>1898</v>
      </c>
    </row>
    <row r="688" spans="1:28" x14ac:dyDescent="0.35">
      <c r="A688" t="s">
        <v>1202</v>
      </c>
      <c r="B688" s="1">
        <v>44294</v>
      </c>
      <c r="C688" s="1">
        <v>44342</v>
      </c>
      <c r="D688">
        <v>1</v>
      </c>
      <c r="E688" t="s">
        <v>1923</v>
      </c>
      <c r="F688" s="1">
        <v>44206</v>
      </c>
      <c r="G688">
        <v>1</v>
      </c>
      <c r="H688" s="1">
        <v>44335</v>
      </c>
      <c r="I688">
        <v>1</v>
      </c>
      <c r="J688">
        <v>0</v>
      </c>
      <c r="K688">
        <v>1</v>
      </c>
      <c r="L688">
        <v>0</v>
      </c>
      <c r="M688">
        <v>1</v>
      </c>
      <c r="N688">
        <v>0</v>
      </c>
      <c r="O688">
        <v>0</v>
      </c>
      <c r="P688">
        <v>0</v>
      </c>
      <c r="Q688" t="s">
        <v>1898</v>
      </c>
      <c r="R688" t="s">
        <v>1898</v>
      </c>
      <c r="S688" t="s">
        <v>1898</v>
      </c>
      <c r="T688" t="s">
        <v>1898</v>
      </c>
      <c r="U688" t="s">
        <v>1898</v>
      </c>
      <c r="V688" t="s">
        <v>1898</v>
      </c>
      <c r="W688">
        <v>0</v>
      </c>
      <c r="X688" t="s">
        <v>1898</v>
      </c>
      <c r="Y688" t="s">
        <v>1898</v>
      </c>
      <c r="Z688" t="s">
        <v>1898</v>
      </c>
      <c r="AA688" t="s">
        <v>1898</v>
      </c>
      <c r="AB688" t="s">
        <v>1898</v>
      </c>
    </row>
    <row r="689" spans="1:28" x14ac:dyDescent="0.35">
      <c r="A689" t="s">
        <v>1202</v>
      </c>
      <c r="B689" s="1">
        <v>44295</v>
      </c>
      <c r="C689" s="1">
        <v>44342</v>
      </c>
      <c r="D689">
        <v>1</v>
      </c>
      <c r="E689" t="s">
        <v>1926</v>
      </c>
      <c r="F689" s="1">
        <v>44208</v>
      </c>
      <c r="G689">
        <v>1</v>
      </c>
      <c r="H689" s="1">
        <v>44341</v>
      </c>
      <c r="I689">
        <v>1</v>
      </c>
      <c r="J689">
        <v>0</v>
      </c>
      <c r="K689">
        <v>0</v>
      </c>
      <c r="L689">
        <v>1</v>
      </c>
      <c r="M689">
        <v>0</v>
      </c>
      <c r="N689">
        <v>0</v>
      </c>
      <c r="O689">
        <v>0</v>
      </c>
      <c r="P689">
        <v>0</v>
      </c>
      <c r="Q689" t="s">
        <v>1898</v>
      </c>
      <c r="R689" t="s">
        <v>1898</v>
      </c>
      <c r="S689" t="s">
        <v>1898</v>
      </c>
      <c r="T689" t="s">
        <v>1898</v>
      </c>
      <c r="U689" t="s">
        <v>1898</v>
      </c>
      <c r="V689" t="s">
        <v>1898</v>
      </c>
      <c r="W689">
        <v>0</v>
      </c>
      <c r="X689" t="s">
        <v>1898</v>
      </c>
      <c r="Y689" t="s">
        <v>1898</v>
      </c>
      <c r="Z689" t="s">
        <v>1898</v>
      </c>
      <c r="AA689" t="s">
        <v>1898</v>
      </c>
      <c r="AB689" t="s">
        <v>1898</v>
      </c>
    </row>
    <row r="690" spans="1:28" x14ac:dyDescent="0.35">
      <c r="A690" t="s">
        <v>1202</v>
      </c>
      <c r="B690" s="1">
        <v>44295</v>
      </c>
      <c r="C690" s="1">
        <v>44565</v>
      </c>
      <c r="D690">
        <v>1</v>
      </c>
      <c r="E690" t="s">
        <v>1215</v>
      </c>
      <c r="F690" s="1">
        <v>44206</v>
      </c>
      <c r="G690">
        <v>1</v>
      </c>
      <c r="H690" s="1">
        <v>44546</v>
      </c>
      <c r="I690">
        <v>1</v>
      </c>
      <c r="J690">
        <v>0</v>
      </c>
      <c r="K690">
        <v>0</v>
      </c>
      <c r="L690">
        <v>1</v>
      </c>
      <c r="M690">
        <v>0</v>
      </c>
      <c r="N690">
        <v>0</v>
      </c>
      <c r="O690">
        <v>0</v>
      </c>
      <c r="P690">
        <v>0</v>
      </c>
      <c r="Q690" t="s">
        <v>1898</v>
      </c>
      <c r="R690" t="s">
        <v>1898</v>
      </c>
      <c r="S690" t="s">
        <v>1898</v>
      </c>
      <c r="T690" t="s">
        <v>1898</v>
      </c>
      <c r="U690" t="s">
        <v>1898</v>
      </c>
      <c r="V690" t="s">
        <v>1898</v>
      </c>
      <c r="W690">
        <v>0</v>
      </c>
      <c r="X690" t="s">
        <v>1898</v>
      </c>
      <c r="Y690" t="s">
        <v>1898</v>
      </c>
      <c r="Z690" t="s">
        <v>1898</v>
      </c>
      <c r="AA690" t="s">
        <v>1898</v>
      </c>
      <c r="AB690" t="s">
        <v>1898</v>
      </c>
    </row>
    <row r="691" spans="1:28" x14ac:dyDescent="0.35">
      <c r="A691" t="s">
        <v>1202</v>
      </c>
      <c r="B691" s="1">
        <v>44336</v>
      </c>
      <c r="C691" s="1">
        <v>44423</v>
      </c>
      <c r="D691">
        <v>1</v>
      </c>
      <c r="E691" t="s">
        <v>1920</v>
      </c>
      <c r="F691" t="s">
        <v>1206</v>
      </c>
      <c r="G691">
        <v>2</v>
      </c>
      <c r="H691" s="1">
        <v>44405</v>
      </c>
      <c r="I691">
        <v>0</v>
      </c>
      <c r="J691" t="s">
        <v>1898</v>
      </c>
      <c r="K691" t="s">
        <v>1898</v>
      </c>
      <c r="L691" t="s">
        <v>1898</v>
      </c>
      <c r="M691" t="s">
        <v>1898</v>
      </c>
      <c r="N691" t="s">
        <v>1898</v>
      </c>
      <c r="O691" t="s">
        <v>1898</v>
      </c>
      <c r="P691">
        <v>1</v>
      </c>
      <c r="Q691">
        <v>1</v>
      </c>
      <c r="R691">
        <v>0</v>
      </c>
      <c r="S691">
        <v>1</v>
      </c>
      <c r="T691">
        <v>0</v>
      </c>
      <c r="U691">
        <v>0</v>
      </c>
      <c r="V691">
        <v>0</v>
      </c>
      <c r="W691">
        <v>0</v>
      </c>
      <c r="X691" t="s">
        <v>1898</v>
      </c>
      <c r="Y691" t="s">
        <v>1898</v>
      </c>
      <c r="Z691" t="s">
        <v>1898</v>
      </c>
      <c r="AA691" t="s">
        <v>1898</v>
      </c>
      <c r="AB691" t="s">
        <v>1898</v>
      </c>
    </row>
    <row r="692" spans="1:28" x14ac:dyDescent="0.35">
      <c r="A692" t="s">
        <v>1202</v>
      </c>
      <c r="B692" s="1">
        <v>44343</v>
      </c>
      <c r="C692" s="1">
        <v>44369</v>
      </c>
      <c r="D692">
        <v>1</v>
      </c>
      <c r="E692" t="s">
        <v>1923</v>
      </c>
      <c r="F692" s="1">
        <v>44206</v>
      </c>
      <c r="G692">
        <v>2</v>
      </c>
      <c r="H692" s="1">
        <v>44363</v>
      </c>
      <c r="I692">
        <v>1</v>
      </c>
      <c r="J692">
        <v>0</v>
      </c>
      <c r="K692">
        <v>1</v>
      </c>
      <c r="L692">
        <v>0</v>
      </c>
      <c r="M692">
        <v>1</v>
      </c>
      <c r="N692">
        <v>0</v>
      </c>
      <c r="O692">
        <v>0</v>
      </c>
      <c r="P692">
        <v>0</v>
      </c>
      <c r="Q692" t="s">
        <v>1898</v>
      </c>
      <c r="R692" t="s">
        <v>1898</v>
      </c>
      <c r="S692" t="s">
        <v>1898</v>
      </c>
      <c r="T692" t="s">
        <v>1898</v>
      </c>
      <c r="U692" t="s">
        <v>1898</v>
      </c>
      <c r="V692" t="s">
        <v>1898</v>
      </c>
      <c r="W692">
        <v>0</v>
      </c>
      <c r="X692" t="s">
        <v>1898</v>
      </c>
      <c r="Y692" t="s">
        <v>1898</v>
      </c>
      <c r="Z692" t="s">
        <v>1898</v>
      </c>
      <c r="AA692" t="s">
        <v>1898</v>
      </c>
      <c r="AB692" t="s">
        <v>1898</v>
      </c>
    </row>
    <row r="693" spans="1:28" x14ac:dyDescent="0.35">
      <c r="A693" t="s">
        <v>1202</v>
      </c>
      <c r="B693" s="1">
        <v>44343</v>
      </c>
      <c r="C693" s="1">
        <v>44423</v>
      </c>
      <c r="D693">
        <v>1</v>
      </c>
      <c r="E693" t="s">
        <v>1926</v>
      </c>
      <c r="F693" s="1">
        <v>44208</v>
      </c>
      <c r="G693">
        <v>2</v>
      </c>
      <c r="H693" s="1">
        <v>44400</v>
      </c>
      <c r="I693">
        <v>1</v>
      </c>
      <c r="J693">
        <v>0</v>
      </c>
      <c r="K693">
        <v>0</v>
      </c>
      <c r="L693">
        <v>1</v>
      </c>
      <c r="M693">
        <v>0</v>
      </c>
      <c r="N693">
        <v>0</v>
      </c>
      <c r="O693">
        <v>0</v>
      </c>
      <c r="P693">
        <v>0</v>
      </c>
      <c r="Q693" t="s">
        <v>1898</v>
      </c>
      <c r="R693" t="s">
        <v>1898</v>
      </c>
      <c r="S693" t="s">
        <v>1898</v>
      </c>
      <c r="T693" t="s">
        <v>1898</v>
      </c>
      <c r="U693" t="s">
        <v>1898</v>
      </c>
      <c r="V693" t="s">
        <v>1898</v>
      </c>
      <c r="W693">
        <v>0</v>
      </c>
      <c r="X693" t="s">
        <v>1898</v>
      </c>
      <c r="Y693" t="s">
        <v>1898</v>
      </c>
      <c r="Z693" t="s">
        <v>1898</v>
      </c>
      <c r="AA693" t="s">
        <v>1898</v>
      </c>
      <c r="AB693" t="s">
        <v>1898</v>
      </c>
    </row>
    <row r="694" spans="1:28" x14ac:dyDescent="0.35">
      <c r="A694" t="s">
        <v>1202</v>
      </c>
      <c r="B694" s="1">
        <v>44370</v>
      </c>
      <c r="C694" s="1">
        <v>44701</v>
      </c>
      <c r="D694">
        <v>1</v>
      </c>
      <c r="E694" t="s">
        <v>1923</v>
      </c>
      <c r="F694" s="1">
        <v>44206</v>
      </c>
      <c r="G694">
        <v>3</v>
      </c>
      <c r="H694" s="1">
        <v>44370</v>
      </c>
      <c r="I694">
        <v>1</v>
      </c>
      <c r="J694">
        <v>0</v>
      </c>
      <c r="K694">
        <v>1</v>
      </c>
      <c r="L694">
        <v>0</v>
      </c>
      <c r="M694">
        <v>1</v>
      </c>
      <c r="N694">
        <v>0</v>
      </c>
      <c r="O694">
        <v>0</v>
      </c>
      <c r="P694">
        <v>0</v>
      </c>
      <c r="Q694" t="s">
        <v>1898</v>
      </c>
      <c r="R694" t="s">
        <v>1898</v>
      </c>
      <c r="S694" t="s">
        <v>1898</v>
      </c>
      <c r="T694" t="s">
        <v>1898</v>
      </c>
      <c r="U694" t="s">
        <v>1898</v>
      </c>
      <c r="V694" t="s">
        <v>1898</v>
      </c>
      <c r="W694">
        <v>0</v>
      </c>
      <c r="X694" t="s">
        <v>1898</v>
      </c>
      <c r="Y694" t="s">
        <v>1898</v>
      </c>
      <c r="Z694" t="s">
        <v>1898</v>
      </c>
      <c r="AA694" t="s">
        <v>1898</v>
      </c>
      <c r="AB694" t="s">
        <v>1898</v>
      </c>
    </row>
    <row r="695" spans="1:28" x14ac:dyDescent="0.35">
      <c r="A695" t="s">
        <v>1202</v>
      </c>
      <c r="B695" s="1">
        <v>44424</v>
      </c>
      <c r="C695" s="1">
        <v>44701</v>
      </c>
      <c r="D695">
        <v>1</v>
      </c>
      <c r="E695" t="s">
        <v>1920</v>
      </c>
      <c r="F695" t="s">
        <v>1206</v>
      </c>
      <c r="G695">
        <v>5</v>
      </c>
      <c r="H695" s="1">
        <v>44424</v>
      </c>
      <c r="I695">
        <v>0</v>
      </c>
      <c r="J695" t="s">
        <v>1898</v>
      </c>
      <c r="K695" t="s">
        <v>1898</v>
      </c>
      <c r="L695" t="s">
        <v>1898</v>
      </c>
      <c r="M695" t="s">
        <v>1898</v>
      </c>
      <c r="N695" t="s">
        <v>1898</v>
      </c>
      <c r="O695" t="s">
        <v>1898</v>
      </c>
      <c r="P695">
        <v>1</v>
      </c>
      <c r="Q695">
        <v>1</v>
      </c>
      <c r="R695">
        <v>0</v>
      </c>
      <c r="S695">
        <v>1</v>
      </c>
      <c r="T695">
        <v>0</v>
      </c>
      <c r="U695">
        <v>0</v>
      </c>
      <c r="V695">
        <v>0</v>
      </c>
      <c r="W695">
        <v>0</v>
      </c>
      <c r="X695" t="s">
        <v>1898</v>
      </c>
      <c r="Y695" t="s">
        <v>1898</v>
      </c>
      <c r="Z695" t="s">
        <v>1898</v>
      </c>
      <c r="AA695" t="s">
        <v>1898</v>
      </c>
      <c r="AB695" t="s">
        <v>1898</v>
      </c>
    </row>
    <row r="696" spans="1:28" x14ac:dyDescent="0.35">
      <c r="A696" t="s">
        <v>1202</v>
      </c>
      <c r="B696" s="1">
        <v>44424</v>
      </c>
      <c r="C696" s="1">
        <v>44701</v>
      </c>
      <c r="D696">
        <v>1</v>
      </c>
      <c r="E696" t="s">
        <v>1926</v>
      </c>
      <c r="F696" s="1">
        <v>44208</v>
      </c>
      <c r="G696">
        <v>5</v>
      </c>
      <c r="H696" s="1">
        <v>44424</v>
      </c>
      <c r="I696">
        <v>1</v>
      </c>
      <c r="J696">
        <v>0</v>
      </c>
      <c r="K696">
        <v>0</v>
      </c>
      <c r="L696">
        <v>1</v>
      </c>
      <c r="M696">
        <v>0</v>
      </c>
      <c r="N696">
        <v>0</v>
      </c>
      <c r="O696">
        <v>0</v>
      </c>
      <c r="P696">
        <v>0</v>
      </c>
      <c r="Q696" t="s">
        <v>1898</v>
      </c>
      <c r="R696" t="s">
        <v>1898</v>
      </c>
      <c r="S696" t="s">
        <v>1898</v>
      </c>
      <c r="T696" t="s">
        <v>1898</v>
      </c>
      <c r="U696" t="s">
        <v>1898</v>
      </c>
      <c r="V696" t="s">
        <v>1898</v>
      </c>
      <c r="W696">
        <v>0</v>
      </c>
      <c r="X696" t="s">
        <v>1898</v>
      </c>
      <c r="Y696" t="s">
        <v>1898</v>
      </c>
      <c r="Z696" t="s">
        <v>1898</v>
      </c>
      <c r="AA696" t="s">
        <v>1898</v>
      </c>
      <c r="AB696" t="s">
        <v>1898</v>
      </c>
    </row>
    <row r="697" spans="1:28" x14ac:dyDescent="0.35">
      <c r="A697" t="s">
        <v>1202</v>
      </c>
      <c r="B697" s="1">
        <v>44502</v>
      </c>
      <c r="C697" s="1">
        <v>44630</v>
      </c>
      <c r="D697">
        <v>1</v>
      </c>
      <c r="E697" t="s">
        <v>1238</v>
      </c>
      <c r="F697" s="1">
        <v>44502</v>
      </c>
      <c r="G697">
        <v>0</v>
      </c>
      <c r="H697" s="1">
        <v>44611</v>
      </c>
      <c r="I697">
        <v>1</v>
      </c>
      <c r="J697">
        <v>1</v>
      </c>
      <c r="K697">
        <v>0</v>
      </c>
      <c r="L697">
        <v>0</v>
      </c>
      <c r="M697">
        <v>0</v>
      </c>
      <c r="N697">
        <v>0</v>
      </c>
      <c r="O697">
        <v>0</v>
      </c>
      <c r="P697">
        <v>1</v>
      </c>
      <c r="Q697">
        <v>1</v>
      </c>
      <c r="R697">
        <v>0</v>
      </c>
      <c r="S697">
        <v>0</v>
      </c>
      <c r="T697">
        <v>0</v>
      </c>
      <c r="U697">
        <v>0</v>
      </c>
      <c r="V697">
        <v>0</v>
      </c>
      <c r="W697">
        <v>1</v>
      </c>
      <c r="X697">
        <v>1</v>
      </c>
      <c r="Y697">
        <v>0</v>
      </c>
      <c r="Z697">
        <v>0</v>
      </c>
      <c r="AA697">
        <v>0</v>
      </c>
      <c r="AB697">
        <v>0</v>
      </c>
    </row>
    <row r="698" spans="1:28" x14ac:dyDescent="0.35">
      <c r="A698" t="s">
        <v>1202</v>
      </c>
      <c r="B698" s="1">
        <v>44502</v>
      </c>
      <c r="C698" s="1">
        <v>44630</v>
      </c>
      <c r="D698">
        <v>1</v>
      </c>
      <c r="E698" t="s">
        <v>1927</v>
      </c>
      <c r="F698" s="1">
        <v>44502</v>
      </c>
      <c r="G698">
        <v>0</v>
      </c>
      <c r="H698" s="1">
        <v>44594</v>
      </c>
      <c r="I698">
        <v>1</v>
      </c>
      <c r="J698">
        <v>0</v>
      </c>
      <c r="K698">
        <v>0</v>
      </c>
      <c r="L698">
        <v>1</v>
      </c>
      <c r="M698">
        <v>0</v>
      </c>
      <c r="N698">
        <v>0</v>
      </c>
      <c r="O698">
        <v>0</v>
      </c>
      <c r="P698">
        <v>0</v>
      </c>
      <c r="Q698" t="s">
        <v>1898</v>
      </c>
      <c r="R698" t="s">
        <v>1898</v>
      </c>
      <c r="S698" t="s">
        <v>1898</v>
      </c>
      <c r="T698" t="s">
        <v>1898</v>
      </c>
      <c r="U698" t="s">
        <v>1898</v>
      </c>
      <c r="V698" t="s">
        <v>1898</v>
      </c>
      <c r="W698">
        <v>0</v>
      </c>
      <c r="X698" t="s">
        <v>1898</v>
      </c>
      <c r="Y698" t="s">
        <v>1898</v>
      </c>
      <c r="Z698" t="s">
        <v>1898</v>
      </c>
      <c r="AA698" t="s">
        <v>1898</v>
      </c>
      <c r="AB698" t="s">
        <v>1898</v>
      </c>
    </row>
    <row r="699" spans="1:28" x14ac:dyDescent="0.35">
      <c r="A699" t="s">
        <v>1202</v>
      </c>
      <c r="B699" s="1">
        <v>44518</v>
      </c>
      <c r="C699" s="1">
        <v>44701</v>
      </c>
      <c r="D699">
        <v>1</v>
      </c>
      <c r="E699" t="s">
        <v>1928</v>
      </c>
      <c r="F699" s="1">
        <v>44518</v>
      </c>
      <c r="G699">
        <v>0</v>
      </c>
      <c r="H699" s="1">
        <v>44608</v>
      </c>
      <c r="I699">
        <v>1</v>
      </c>
      <c r="J699">
        <v>0</v>
      </c>
      <c r="K699">
        <v>0</v>
      </c>
      <c r="L699">
        <v>1</v>
      </c>
      <c r="M699">
        <v>0</v>
      </c>
      <c r="N699">
        <v>0</v>
      </c>
      <c r="O699">
        <v>0</v>
      </c>
      <c r="P699">
        <v>1</v>
      </c>
      <c r="Q699">
        <v>0</v>
      </c>
      <c r="R699">
        <v>0</v>
      </c>
      <c r="S699">
        <v>1</v>
      </c>
      <c r="T699">
        <v>0</v>
      </c>
      <c r="U699">
        <v>0</v>
      </c>
      <c r="V699">
        <v>0</v>
      </c>
      <c r="W699">
        <v>1</v>
      </c>
      <c r="X699">
        <v>0</v>
      </c>
      <c r="Y699">
        <v>0</v>
      </c>
      <c r="Z699">
        <v>1</v>
      </c>
      <c r="AA699">
        <v>0</v>
      </c>
      <c r="AB699">
        <v>0</v>
      </c>
    </row>
    <row r="700" spans="1:28" x14ac:dyDescent="0.35">
      <c r="A700" t="s">
        <v>1202</v>
      </c>
      <c r="B700" s="1">
        <v>44519</v>
      </c>
      <c r="C700" s="1">
        <v>44635</v>
      </c>
      <c r="D700">
        <v>1</v>
      </c>
      <c r="E700" t="s">
        <v>1929</v>
      </c>
      <c r="F700" s="1">
        <v>44519</v>
      </c>
      <c r="G700">
        <v>0</v>
      </c>
      <c r="H700" s="1">
        <v>44624</v>
      </c>
      <c r="I700">
        <v>0</v>
      </c>
      <c r="J700" t="s">
        <v>1898</v>
      </c>
      <c r="K700" t="s">
        <v>1898</v>
      </c>
      <c r="L700" t="s">
        <v>1898</v>
      </c>
      <c r="M700" t="s">
        <v>1898</v>
      </c>
      <c r="N700" t="s">
        <v>1898</v>
      </c>
      <c r="O700" t="s">
        <v>1898</v>
      </c>
      <c r="P700">
        <v>0</v>
      </c>
      <c r="Q700" t="s">
        <v>1898</v>
      </c>
      <c r="R700" t="s">
        <v>1898</v>
      </c>
      <c r="S700" t="s">
        <v>1898</v>
      </c>
      <c r="T700" t="s">
        <v>1898</v>
      </c>
      <c r="U700" t="s">
        <v>1898</v>
      </c>
      <c r="V700" t="s">
        <v>1898</v>
      </c>
      <c r="W700">
        <v>1</v>
      </c>
      <c r="X700">
        <v>0</v>
      </c>
      <c r="Y700">
        <v>0</v>
      </c>
      <c r="Z700">
        <v>1</v>
      </c>
      <c r="AA700">
        <v>0</v>
      </c>
      <c r="AB700">
        <v>0</v>
      </c>
    </row>
    <row r="701" spans="1:28" x14ac:dyDescent="0.35">
      <c r="A701" t="s">
        <v>1202</v>
      </c>
      <c r="B701" s="1">
        <v>44520</v>
      </c>
      <c r="C701" s="1">
        <v>44630</v>
      </c>
      <c r="D701">
        <v>1</v>
      </c>
      <c r="E701" t="s">
        <v>1251</v>
      </c>
      <c r="F701" s="1">
        <v>44520</v>
      </c>
      <c r="G701">
        <v>0</v>
      </c>
      <c r="H701" s="1">
        <v>44599</v>
      </c>
      <c r="I701">
        <v>1</v>
      </c>
      <c r="J701">
        <v>0</v>
      </c>
      <c r="K701">
        <v>1</v>
      </c>
      <c r="L701">
        <v>0</v>
      </c>
      <c r="M701">
        <v>1</v>
      </c>
      <c r="N701">
        <v>0</v>
      </c>
      <c r="O701">
        <v>0</v>
      </c>
      <c r="P701">
        <v>0</v>
      </c>
      <c r="Q701" t="s">
        <v>1898</v>
      </c>
      <c r="R701" t="s">
        <v>1898</v>
      </c>
      <c r="S701" t="s">
        <v>1898</v>
      </c>
      <c r="T701" t="s">
        <v>1898</v>
      </c>
      <c r="U701" t="s">
        <v>1898</v>
      </c>
      <c r="V701" t="s">
        <v>1898</v>
      </c>
      <c r="W701">
        <v>0</v>
      </c>
      <c r="X701" t="s">
        <v>1898</v>
      </c>
      <c r="Y701" t="s">
        <v>1898</v>
      </c>
      <c r="Z701" t="s">
        <v>1898</v>
      </c>
      <c r="AA701" t="s">
        <v>1898</v>
      </c>
      <c r="AB701" t="s">
        <v>1898</v>
      </c>
    </row>
    <row r="702" spans="1:28" x14ac:dyDescent="0.35">
      <c r="A702" t="s">
        <v>1202</v>
      </c>
      <c r="B702" s="1">
        <v>44531</v>
      </c>
      <c r="C702" s="1">
        <v>44635</v>
      </c>
      <c r="D702">
        <v>1</v>
      </c>
      <c r="E702" t="s">
        <v>1254</v>
      </c>
      <c r="F702" s="1">
        <v>44531</v>
      </c>
      <c r="G702">
        <v>0</v>
      </c>
      <c r="H702" s="1">
        <v>44629</v>
      </c>
      <c r="I702">
        <v>1</v>
      </c>
      <c r="J702">
        <v>0</v>
      </c>
      <c r="K702">
        <v>0</v>
      </c>
      <c r="L702">
        <v>1</v>
      </c>
      <c r="M702">
        <v>0</v>
      </c>
      <c r="N702">
        <v>0</v>
      </c>
      <c r="O702">
        <v>0</v>
      </c>
      <c r="P702">
        <v>1</v>
      </c>
      <c r="Q702">
        <v>0</v>
      </c>
      <c r="R702">
        <v>0</v>
      </c>
      <c r="S702">
        <v>1</v>
      </c>
      <c r="T702">
        <v>0</v>
      </c>
      <c r="U702">
        <v>0</v>
      </c>
      <c r="V702">
        <v>0</v>
      </c>
      <c r="W702">
        <v>1</v>
      </c>
      <c r="X702">
        <v>0</v>
      </c>
      <c r="Y702">
        <v>0</v>
      </c>
      <c r="Z702">
        <v>1</v>
      </c>
      <c r="AA702">
        <v>0</v>
      </c>
      <c r="AB702">
        <v>0</v>
      </c>
    </row>
    <row r="703" spans="1:28" x14ac:dyDescent="0.35">
      <c r="A703" t="s">
        <v>1202</v>
      </c>
      <c r="B703" s="1">
        <v>44566</v>
      </c>
      <c r="C703" s="1">
        <v>44654</v>
      </c>
      <c r="D703">
        <v>1</v>
      </c>
      <c r="E703" t="s">
        <v>1215</v>
      </c>
      <c r="F703" s="1">
        <v>44206</v>
      </c>
      <c r="G703">
        <v>2</v>
      </c>
      <c r="H703" s="1">
        <v>44648</v>
      </c>
      <c r="I703">
        <v>1</v>
      </c>
      <c r="J703">
        <v>0</v>
      </c>
      <c r="K703">
        <v>0</v>
      </c>
      <c r="L703">
        <v>1</v>
      </c>
      <c r="M703">
        <v>0</v>
      </c>
      <c r="N703">
        <v>0</v>
      </c>
      <c r="O703">
        <v>0</v>
      </c>
      <c r="P703">
        <v>0</v>
      </c>
      <c r="Q703" t="s">
        <v>1898</v>
      </c>
      <c r="R703" t="s">
        <v>1898</v>
      </c>
      <c r="S703" t="s">
        <v>1898</v>
      </c>
      <c r="T703" t="s">
        <v>1898</v>
      </c>
      <c r="U703" t="s">
        <v>1898</v>
      </c>
      <c r="V703" t="s">
        <v>1898</v>
      </c>
      <c r="W703">
        <v>0</v>
      </c>
      <c r="X703" t="s">
        <v>1898</v>
      </c>
      <c r="Y703" t="s">
        <v>1898</v>
      </c>
      <c r="Z703" t="s">
        <v>1898</v>
      </c>
      <c r="AA703" t="s">
        <v>1898</v>
      </c>
      <c r="AB703" t="s">
        <v>1898</v>
      </c>
    </row>
    <row r="704" spans="1:28" x14ac:dyDescent="0.35">
      <c r="A704" t="s">
        <v>1202</v>
      </c>
      <c r="B704" s="1">
        <v>44571</v>
      </c>
      <c r="C704" s="1">
        <v>44678</v>
      </c>
      <c r="D704">
        <v>1</v>
      </c>
      <c r="E704" t="s">
        <v>1207</v>
      </c>
      <c r="F704" s="1">
        <v>44205</v>
      </c>
      <c r="G704">
        <v>1</v>
      </c>
      <c r="H704" s="1">
        <v>44671</v>
      </c>
      <c r="I704">
        <v>1</v>
      </c>
      <c r="J704">
        <v>0</v>
      </c>
      <c r="K704">
        <v>1</v>
      </c>
      <c r="L704">
        <v>0</v>
      </c>
      <c r="M704">
        <v>0</v>
      </c>
      <c r="N704">
        <v>0</v>
      </c>
      <c r="O704">
        <v>0</v>
      </c>
      <c r="P704">
        <v>0</v>
      </c>
      <c r="Q704" t="s">
        <v>1898</v>
      </c>
      <c r="R704" t="s">
        <v>1898</v>
      </c>
      <c r="S704" t="s">
        <v>1898</v>
      </c>
      <c r="T704" t="s">
        <v>1898</v>
      </c>
      <c r="U704" t="s">
        <v>1898</v>
      </c>
      <c r="V704" t="s">
        <v>1898</v>
      </c>
      <c r="W704">
        <v>0</v>
      </c>
      <c r="X704" t="s">
        <v>1898</v>
      </c>
      <c r="Y704" t="s">
        <v>1898</v>
      </c>
      <c r="Z704" t="s">
        <v>1898</v>
      </c>
      <c r="AA704" t="s">
        <v>1898</v>
      </c>
      <c r="AB704" t="s">
        <v>1898</v>
      </c>
    </row>
    <row r="705" spans="1:28" x14ac:dyDescent="0.35">
      <c r="A705" t="s">
        <v>1202</v>
      </c>
      <c r="B705" s="1">
        <v>44572</v>
      </c>
      <c r="C705" s="1">
        <v>44701</v>
      </c>
      <c r="D705">
        <v>1</v>
      </c>
      <c r="E705" t="s">
        <v>1921</v>
      </c>
      <c r="F705" s="1">
        <v>44205</v>
      </c>
      <c r="G705">
        <v>3</v>
      </c>
      <c r="H705" s="1">
        <v>44572</v>
      </c>
      <c r="I705">
        <v>1</v>
      </c>
      <c r="J705">
        <v>0</v>
      </c>
      <c r="K705">
        <v>0</v>
      </c>
      <c r="L705">
        <v>0</v>
      </c>
      <c r="M705">
        <v>1</v>
      </c>
      <c r="N705">
        <v>0</v>
      </c>
      <c r="O705">
        <v>0</v>
      </c>
      <c r="P705">
        <v>0</v>
      </c>
      <c r="Q705" t="s">
        <v>1898</v>
      </c>
      <c r="R705" t="s">
        <v>1898</v>
      </c>
      <c r="S705" t="s">
        <v>1898</v>
      </c>
      <c r="T705" t="s">
        <v>1898</v>
      </c>
      <c r="U705" t="s">
        <v>1898</v>
      </c>
      <c r="V705" t="s">
        <v>1898</v>
      </c>
      <c r="W705">
        <v>0</v>
      </c>
      <c r="X705" t="s">
        <v>1898</v>
      </c>
      <c r="Y705" t="s">
        <v>1898</v>
      </c>
      <c r="Z705" t="s">
        <v>1898</v>
      </c>
      <c r="AA705" t="s">
        <v>1898</v>
      </c>
      <c r="AB705" t="s">
        <v>1898</v>
      </c>
    </row>
    <row r="706" spans="1:28" x14ac:dyDescent="0.35">
      <c r="A706" t="s">
        <v>1202</v>
      </c>
      <c r="B706" s="1">
        <v>44572</v>
      </c>
      <c r="C706" s="1">
        <v>44701</v>
      </c>
      <c r="D706">
        <v>1</v>
      </c>
      <c r="E706" t="s">
        <v>1924</v>
      </c>
      <c r="F706" s="1">
        <v>44206</v>
      </c>
      <c r="G706">
        <v>3</v>
      </c>
      <c r="H706" s="1">
        <v>44572</v>
      </c>
      <c r="I706">
        <v>1</v>
      </c>
      <c r="J706">
        <v>0</v>
      </c>
      <c r="K706">
        <v>0</v>
      </c>
      <c r="L706">
        <v>0</v>
      </c>
      <c r="M706">
        <v>1</v>
      </c>
      <c r="N706">
        <v>0</v>
      </c>
      <c r="O706">
        <v>0</v>
      </c>
      <c r="P706">
        <v>0</v>
      </c>
      <c r="Q706" t="s">
        <v>1898</v>
      </c>
      <c r="R706" t="s">
        <v>1898</v>
      </c>
      <c r="S706" t="s">
        <v>1898</v>
      </c>
      <c r="T706" t="s">
        <v>1898</v>
      </c>
      <c r="U706" t="s">
        <v>1898</v>
      </c>
      <c r="V706" t="s">
        <v>1898</v>
      </c>
      <c r="W706">
        <v>0</v>
      </c>
      <c r="X706" t="s">
        <v>1898</v>
      </c>
      <c r="Y706" t="s">
        <v>1898</v>
      </c>
      <c r="Z706" t="s">
        <v>1898</v>
      </c>
      <c r="AA706" t="s">
        <v>1898</v>
      </c>
      <c r="AB706" t="s">
        <v>1898</v>
      </c>
    </row>
    <row r="707" spans="1:28" x14ac:dyDescent="0.35">
      <c r="A707" t="s">
        <v>1202</v>
      </c>
      <c r="B707" s="1">
        <v>44631</v>
      </c>
      <c r="C707" s="1">
        <v>44664</v>
      </c>
      <c r="D707">
        <v>1</v>
      </c>
      <c r="E707" t="s">
        <v>1927</v>
      </c>
      <c r="F707" s="1">
        <v>44502</v>
      </c>
      <c r="G707">
        <v>1</v>
      </c>
      <c r="H707" s="1">
        <v>44657</v>
      </c>
      <c r="I707">
        <v>1</v>
      </c>
      <c r="J707">
        <v>0</v>
      </c>
      <c r="K707">
        <v>0</v>
      </c>
      <c r="L707">
        <v>1</v>
      </c>
      <c r="M707">
        <v>0</v>
      </c>
      <c r="N707">
        <v>0</v>
      </c>
      <c r="O707">
        <v>0</v>
      </c>
      <c r="P707">
        <v>0</v>
      </c>
      <c r="Q707" t="s">
        <v>1898</v>
      </c>
      <c r="R707" t="s">
        <v>1898</v>
      </c>
      <c r="S707" t="s">
        <v>1898</v>
      </c>
      <c r="T707" t="s">
        <v>1898</v>
      </c>
      <c r="U707" t="s">
        <v>1898</v>
      </c>
      <c r="V707" t="s">
        <v>1898</v>
      </c>
      <c r="W707">
        <v>0</v>
      </c>
      <c r="X707" t="s">
        <v>1898</v>
      </c>
      <c r="Y707" t="s">
        <v>1898</v>
      </c>
      <c r="Z707" t="s">
        <v>1898</v>
      </c>
      <c r="AA707" t="s">
        <v>1898</v>
      </c>
      <c r="AB707" t="s">
        <v>1898</v>
      </c>
    </row>
    <row r="708" spans="1:28" x14ac:dyDescent="0.35">
      <c r="A708" t="s">
        <v>1202</v>
      </c>
      <c r="B708" s="1">
        <v>44631</v>
      </c>
      <c r="C708" s="1">
        <v>44701</v>
      </c>
      <c r="D708">
        <v>1</v>
      </c>
      <c r="E708" t="s">
        <v>1238</v>
      </c>
      <c r="F708" s="1">
        <v>44502</v>
      </c>
      <c r="G708">
        <v>3</v>
      </c>
      <c r="H708" s="1">
        <v>44631</v>
      </c>
      <c r="I708">
        <v>1</v>
      </c>
      <c r="J708">
        <v>1</v>
      </c>
      <c r="K708">
        <v>0</v>
      </c>
      <c r="L708">
        <v>0</v>
      </c>
      <c r="M708">
        <v>0</v>
      </c>
      <c r="N708">
        <v>0</v>
      </c>
      <c r="O708">
        <v>0</v>
      </c>
      <c r="P708">
        <v>1</v>
      </c>
      <c r="Q708">
        <v>1</v>
      </c>
      <c r="R708">
        <v>0</v>
      </c>
      <c r="S708">
        <v>0</v>
      </c>
      <c r="T708">
        <v>0</v>
      </c>
      <c r="U708">
        <v>0</v>
      </c>
      <c r="V708">
        <v>0</v>
      </c>
      <c r="W708">
        <v>1</v>
      </c>
      <c r="X708">
        <v>1</v>
      </c>
      <c r="Y708">
        <v>0</v>
      </c>
      <c r="Z708">
        <v>0</v>
      </c>
      <c r="AA708">
        <v>0</v>
      </c>
      <c r="AB708">
        <v>0</v>
      </c>
    </row>
    <row r="709" spans="1:28" x14ac:dyDescent="0.35">
      <c r="A709" t="s">
        <v>1202</v>
      </c>
      <c r="B709" s="1">
        <v>44631</v>
      </c>
      <c r="C709" s="1">
        <v>44701</v>
      </c>
      <c r="D709">
        <v>1</v>
      </c>
      <c r="E709" t="s">
        <v>1251</v>
      </c>
      <c r="F709" s="1">
        <v>44520</v>
      </c>
      <c r="G709">
        <v>3</v>
      </c>
      <c r="H709" s="1">
        <v>44631</v>
      </c>
      <c r="I709">
        <v>1</v>
      </c>
      <c r="J709">
        <v>0</v>
      </c>
      <c r="K709">
        <v>1</v>
      </c>
      <c r="L709">
        <v>0</v>
      </c>
      <c r="M709">
        <v>1</v>
      </c>
      <c r="N709">
        <v>0</v>
      </c>
      <c r="O709">
        <v>0</v>
      </c>
      <c r="P709">
        <v>0</v>
      </c>
      <c r="Q709" t="s">
        <v>1898</v>
      </c>
      <c r="R709" t="s">
        <v>1898</v>
      </c>
      <c r="S709" t="s">
        <v>1898</v>
      </c>
      <c r="T709" t="s">
        <v>1898</v>
      </c>
      <c r="U709" t="s">
        <v>1898</v>
      </c>
      <c r="V709" t="s">
        <v>1898</v>
      </c>
      <c r="W709">
        <v>0</v>
      </c>
      <c r="X709" t="s">
        <v>1898</v>
      </c>
      <c r="Y709" t="s">
        <v>1898</v>
      </c>
      <c r="Z709" t="s">
        <v>1898</v>
      </c>
      <c r="AA709" t="s">
        <v>1898</v>
      </c>
      <c r="AB709" t="s">
        <v>1898</v>
      </c>
    </row>
    <row r="710" spans="1:28" x14ac:dyDescent="0.35">
      <c r="A710" t="s">
        <v>1202</v>
      </c>
      <c r="B710" s="1">
        <v>44636</v>
      </c>
      <c r="C710" s="1">
        <v>44671</v>
      </c>
      <c r="D710">
        <v>1</v>
      </c>
      <c r="E710" t="s">
        <v>1254</v>
      </c>
      <c r="F710" s="1">
        <v>44531</v>
      </c>
      <c r="G710">
        <v>1</v>
      </c>
      <c r="H710" s="1">
        <v>44665</v>
      </c>
      <c r="I710">
        <v>1</v>
      </c>
      <c r="J710">
        <v>0</v>
      </c>
      <c r="K710">
        <v>0</v>
      </c>
      <c r="L710">
        <v>1</v>
      </c>
      <c r="M710">
        <v>0</v>
      </c>
      <c r="N710">
        <v>0</v>
      </c>
      <c r="O710">
        <v>0</v>
      </c>
      <c r="P710">
        <v>1</v>
      </c>
      <c r="Q710">
        <v>0</v>
      </c>
      <c r="R710">
        <v>0</v>
      </c>
      <c r="S710">
        <v>1</v>
      </c>
      <c r="T710">
        <v>0</v>
      </c>
      <c r="U710">
        <v>0</v>
      </c>
      <c r="V710">
        <v>0</v>
      </c>
      <c r="W710">
        <v>1</v>
      </c>
      <c r="X710">
        <v>0</v>
      </c>
      <c r="Y710">
        <v>0</v>
      </c>
      <c r="Z710">
        <v>1</v>
      </c>
      <c r="AA710">
        <v>0</v>
      </c>
      <c r="AB710">
        <v>0</v>
      </c>
    </row>
    <row r="711" spans="1:28" x14ac:dyDescent="0.35">
      <c r="A711" t="s">
        <v>1202</v>
      </c>
      <c r="B711" s="1">
        <v>44636</v>
      </c>
      <c r="C711" s="1">
        <v>44678</v>
      </c>
      <c r="D711">
        <v>1</v>
      </c>
      <c r="E711" t="s">
        <v>1929</v>
      </c>
      <c r="F711" s="1">
        <v>44519</v>
      </c>
      <c r="G711">
        <v>1</v>
      </c>
      <c r="H711" s="1">
        <v>44671</v>
      </c>
      <c r="I711">
        <v>0</v>
      </c>
      <c r="J711" t="s">
        <v>1898</v>
      </c>
      <c r="K711" t="s">
        <v>1898</v>
      </c>
      <c r="L711" t="s">
        <v>1898</v>
      </c>
      <c r="M711" t="s">
        <v>1898</v>
      </c>
      <c r="N711" t="s">
        <v>1898</v>
      </c>
      <c r="O711" t="s">
        <v>1898</v>
      </c>
      <c r="P711">
        <v>0</v>
      </c>
      <c r="Q711" t="s">
        <v>1898</v>
      </c>
      <c r="R711" t="s">
        <v>1898</v>
      </c>
      <c r="S711" t="s">
        <v>1898</v>
      </c>
      <c r="T711" t="s">
        <v>1898</v>
      </c>
      <c r="U711" t="s">
        <v>1898</v>
      </c>
      <c r="V711" t="s">
        <v>1898</v>
      </c>
      <c r="W711">
        <v>1</v>
      </c>
      <c r="X711">
        <v>0</v>
      </c>
      <c r="Y711">
        <v>0</v>
      </c>
      <c r="Z711">
        <v>1</v>
      </c>
      <c r="AA711">
        <v>0</v>
      </c>
      <c r="AB711">
        <v>0</v>
      </c>
    </row>
    <row r="712" spans="1:28" x14ac:dyDescent="0.35">
      <c r="A712" t="s">
        <v>1202</v>
      </c>
      <c r="B712" s="1">
        <v>44655</v>
      </c>
      <c r="C712" s="1">
        <v>44701</v>
      </c>
      <c r="D712">
        <v>1</v>
      </c>
      <c r="E712" t="s">
        <v>1215</v>
      </c>
      <c r="F712" s="1">
        <v>44206</v>
      </c>
      <c r="G712">
        <v>5</v>
      </c>
      <c r="H712" s="1">
        <v>44655</v>
      </c>
      <c r="I712">
        <v>1</v>
      </c>
      <c r="J712">
        <v>0</v>
      </c>
      <c r="K712">
        <v>0</v>
      </c>
      <c r="L712">
        <v>1</v>
      </c>
      <c r="M712">
        <v>0</v>
      </c>
      <c r="N712">
        <v>0</v>
      </c>
      <c r="O712">
        <v>0</v>
      </c>
      <c r="P712">
        <v>0</v>
      </c>
      <c r="Q712" t="s">
        <v>1898</v>
      </c>
      <c r="R712" t="s">
        <v>1898</v>
      </c>
      <c r="S712" t="s">
        <v>1898</v>
      </c>
      <c r="T712" t="s">
        <v>1898</v>
      </c>
      <c r="U712" t="s">
        <v>1898</v>
      </c>
      <c r="V712" t="s">
        <v>1898</v>
      </c>
      <c r="W712">
        <v>0</v>
      </c>
      <c r="X712" t="s">
        <v>1898</v>
      </c>
      <c r="Y712" t="s">
        <v>1898</v>
      </c>
      <c r="Z712" t="s">
        <v>1898</v>
      </c>
      <c r="AA712" t="s">
        <v>1898</v>
      </c>
      <c r="AB712" t="s">
        <v>1898</v>
      </c>
    </row>
    <row r="713" spans="1:28" x14ac:dyDescent="0.35">
      <c r="A713" t="s">
        <v>1202</v>
      </c>
      <c r="B713" s="1">
        <v>44665</v>
      </c>
      <c r="C713" s="1">
        <v>44701</v>
      </c>
      <c r="D713">
        <v>1</v>
      </c>
      <c r="E713" t="s">
        <v>1927</v>
      </c>
      <c r="F713" s="1">
        <v>44502</v>
      </c>
      <c r="G713">
        <v>2</v>
      </c>
      <c r="H713" s="1">
        <v>44694</v>
      </c>
      <c r="I713">
        <v>1</v>
      </c>
      <c r="J713">
        <v>0</v>
      </c>
      <c r="K713">
        <v>0</v>
      </c>
      <c r="L713">
        <v>1</v>
      </c>
      <c r="M713">
        <v>0</v>
      </c>
      <c r="N713">
        <v>0</v>
      </c>
      <c r="O713">
        <v>0</v>
      </c>
      <c r="P713">
        <v>0</v>
      </c>
      <c r="Q713" t="s">
        <v>1898</v>
      </c>
      <c r="R713" t="s">
        <v>1898</v>
      </c>
      <c r="S713" t="s">
        <v>1898</v>
      </c>
      <c r="T713" t="s">
        <v>1898</v>
      </c>
      <c r="U713" t="s">
        <v>1898</v>
      </c>
      <c r="V713" t="s">
        <v>1898</v>
      </c>
      <c r="W713">
        <v>0</v>
      </c>
      <c r="X713" t="s">
        <v>1898</v>
      </c>
      <c r="Y713" t="s">
        <v>1898</v>
      </c>
      <c r="Z713" t="s">
        <v>1898</v>
      </c>
      <c r="AA713" t="s">
        <v>1898</v>
      </c>
      <c r="AB713" t="s">
        <v>1898</v>
      </c>
    </row>
    <row r="714" spans="1:28" x14ac:dyDescent="0.35">
      <c r="A714" t="s">
        <v>1202</v>
      </c>
      <c r="B714" s="1">
        <v>44672</v>
      </c>
      <c r="C714" s="1">
        <v>44701</v>
      </c>
      <c r="D714">
        <v>1</v>
      </c>
      <c r="E714" t="s">
        <v>1254</v>
      </c>
      <c r="F714" s="1">
        <v>44531</v>
      </c>
      <c r="G714">
        <v>2</v>
      </c>
      <c r="H714" s="1">
        <v>44700</v>
      </c>
      <c r="I714">
        <v>1</v>
      </c>
      <c r="J714">
        <v>0</v>
      </c>
      <c r="K714">
        <v>0</v>
      </c>
      <c r="L714">
        <v>1</v>
      </c>
      <c r="M714">
        <v>0</v>
      </c>
      <c r="N714">
        <v>0</v>
      </c>
      <c r="O714">
        <v>0</v>
      </c>
      <c r="P714">
        <v>1</v>
      </c>
      <c r="Q714">
        <v>0</v>
      </c>
      <c r="R714">
        <v>0</v>
      </c>
      <c r="S714">
        <v>1</v>
      </c>
      <c r="T714">
        <v>0</v>
      </c>
      <c r="U714">
        <v>0</v>
      </c>
      <c r="V714">
        <v>0</v>
      </c>
      <c r="W714">
        <v>1</v>
      </c>
      <c r="X714">
        <v>0</v>
      </c>
      <c r="Y714">
        <v>0</v>
      </c>
      <c r="Z714">
        <v>1</v>
      </c>
      <c r="AA714">
        <v>0</v>
      </c>
      <c r="AB714">
        <v>0</v>
      </c>
    </row>
    <row r="715" spans="1:28" x14ac:dyDescent="0.35">
      <c r="A715" t="s">
        <v>1202</v>
      </c>
      <c r="B715" s="1">
        <v>44679</v>
      </c>
      <c r="C715" s="1">
        <v>44701</v>
      </c>
      <c r="D715">
        <v>1</v>
      </c>
      <c r="E715" t="s">
        <v>1207</v>
      </c>
      <c r="F715" s="1">
        <v>44205</v>
      </c>
      <c r="G715">
        <v>2</v>
      </c>
      <c r="H715" s="1">
        <v>44699</v>
      </c>
      <c r="I715">
        <v>1</v>
      </c>
      <c r="J715">
        <v>0</v>
      </c>
      <c r="K715">
        <v>1</v>
      </c>
      <c r="L715">
        <v>0</v>
      </c>
      <c r="M715">
        <v>0</v>
      </c>
      <c r="N715">
        <v>0</v>
      </c>
      <c r="O715">
        <v>0</v>
      </c>
      <c r="P715">
        <v>0</v>
      </c>
      <c r="Q715" t="s">
        <v>1898</v>
      </c>
      <c r="R715" t="s">
        <v>1898</v>
      </c>
      <c r="S715" t="s">
        <v>1898</v>
      </c>
      <c r="T715" t="s">
        <v>1898</v>
      </c>
      <c r="U715" t="s">
        <v>1898</v>
      </c>
      <c r="V715" t="s">
        <v>1898</v>
      </c>
      <c r="W715">
        <v>0</v>
      </c>
      <c r="X715" t="s">
        <v>1898</v>
      </c>
      <c r="Y715" t="s">
        <v>1898</v>
      </c>
      <c r="Z715" t="s">
        <v>1898</v>
      </c>
      <c r="AA715" t="s">
        <v>1898</v>
      </c>
      <c r="AB715" t="s">
        <v>1898</v>
      </c>
    </row>
    <row r="716" spans="1:28" x14ac:dyDescent="0.35">
      <c r="A716" t="s">
        <v>1202</v>
      </c>
      <c r="B716" s="1">
        <v>44679</v>
      </c>
      <c r="C716" s="1">
        <v>44701</v>
      </c>
      <c r="D716">
        <v>1</v>
      </c>
      <c r="E716" t="s">
        <v>1929</v>
      </c>
      <c r="F716" s="1">
        <v>44519</v>
      </c>
      <c r="G716">
        <v>3</v>
      </c>
      <c r="H716" s="1">
        <v>44679</v>
      </c>
      <c r="I716">
        <v>0</v>
      </c>
      <c r="J716" t="s">
        <v>1898</v>
      </c>
      <c r="K716" t="s">
        <v>1898</v>
      </c>
      <c r="L716" t="s">
        <v>1898</v>
      </c>
      <c r="M716" t="s">
        <v>1898</v>
      </c>
      <c r="N716" t="s">
        <v>1898</v>
      </c>
      <c r="O716" t="s">
        <v>1898</v>
      </c>
      <c r="P716">
        <v>0</v>
      </c>
      <c r="Q716" t="s">
        <v>1898</v>
      </c>
      <c r="R716" t="s">
        <v>1898</v>
      </c>
      <c r="S716" t="s">
        <v>1898</v>
      </c>
      <c r="T716" t="s">
        <v>1898</v>
      </c>
      <c r="U716" t="s">
        <v>1898</v>
      </c>
      <c r="V716" t="s">
        <v>1898</v>
      </c>
      <c r="W716">
        <v>1</v>
      </c>
      <c r="X716">
        <v>0</v>
      </c>
      <c r="Y716">
        <v>0</v>
      </c>
      <c r="Z716">
        <v>1</v>
      </c>
      <c r="AA716">
        <v>0</v>
      </c>
      <c r="AB716">
        <v>0</v>
      </c>
    </row>
    <row r="717" spans="1:28" x14ac:dyDescent="0.35">
      <c r="A717" t="s">
        <v>1267</v>
      </c>
      <c r="B717" s="1">
        <v>44197</v>
      </c>
      <c r="C717" s="1">
        <v>44311</v>
      </c>
      <c r="D717">
        <v>0</v>
      </c>
      <c r="E717" t="s">
        <v>1898</v>
      </c>
      <c r="G717" t="s">
        <v>1898</v>
      </c>
      <c r="I717" t="s">
        <v>1898</v>
      </c>
      <c r="J717" t="s">
        <v>1898</v>
      </c>
      <c r="K717" t="s">
        <v>1898</v>
      </c>
      <c r="L717" t="s">
        <v>1898</v>
      </c>
      <c r="M717" t="s">
        <v>1898</v>
      </c>
      <c r="N717" t="s">
        <v>1898</v>
      </c>
      <c r="O717" t="s">
        <v>1898</v>
      </c>
      <c r="P717" t="s">
        <v>1898</v>
      </c>
      <c r="Q717" t="s">
        <v>1898</v>
      </c>
      <c r="R717" t="s">
        <v>1898</v>
      </c>
      <c r="S717" t="s">
        <v>1898</v>
      </c>
      <c r="T717" t="s">
        <v>1898</v>
      </c>
      <c r="U717" t="s">
        <v>1898</v>
      </c>
      <c r="V717" t="s">
        <v>1898</v>
      </c>
      <c r="W717" t="s">
        <v>1898</v>
      </c>
      <c r="X717" t="s">
        <v>1898</v>
      </c>
      <c r="Y717" t="s">
        <v>1898</v>
      </c>
      <c r="Z717" t="s">
        <v>1898</v>
      </c>
      <c r="AA717" t="s">
        <v>1898</v>
      </c>
      <c r="AB717" t="s">
        <v>1898</v>
      </c>
    </row>
    <row r="718" spans="1:28" x14ac:dyDescent="0.35">
      <c r="A718" t="s">
        <v>1267</v>
      </c>
      <c r="B718" s="1">
        <v>44312</v>
      </c>
      <c r="C718" s="1">
        <v>44701</v>
      </c>
      <c r="D718">
        <v>1</v>
      </c>
      <c r="E718" t="s">
        <v>1930</v>
      </c>
      <c r="F718" s="1">
        <v>44312</v>
      </c>
      <c r="G718">
        <v>0</v>
      </c>
      <c r="H718" s="1">
        <v>44312</v>
      </c>
      <c r="I718">
        <v>0</v>
      </c>
      <c r="J718" t="s">
        <v>1898</v>
      </c>
      <c r="K718" t="s">
        <v>1898</v>
      </c>
      <c r="L718" t="s">
        <v>1898</v>
      </c>
      <c r="M718" t="s">
        <v>1898</v>
      </c>
      <c r="N718" t="s">
        <v>1898</v>
      </c>
      <c r="O718" t="s">
        <v>1898</v>
      </c>
      <c r="P718">
        <v>1</v>
      </c>
      <c r="Q718">
        <v>0</v>
      </c>
      <c r="R718">
        <v>0</v>
      </c>
      <c r="S718">
        <v>1</v>
      </c>
      <c r="T718">
        <v>0</v>
      </c>
      <c r="U718">
        <v>0</v>
      </c>
      <c r="V718">
        <v>0</v>
      </c>
      <c r="W718">
        <v>1</v>
      </c>
      <c r="X718">
        <v>0</v>
      </c>
      <c r="Y718">
        <v>0</v>
      </c>
      <c r="Z718">
        <v>1</v>
      </c>
      <c r="AA718">
        <v>0</v>
      </c>
      <c r="AB718">
        <v>0</v>
      </c>
    </row>
    <row r="719" spans="1:28" x14ac:dyDescent="0.35">
      <c r="A719" t="s">
        <v>1267</v>
      </c>
      <c r="B719" s="1">
        <v>44328</v>
      </c>
      <c r="C719" s="1">
        <v>44701</v>
      </c>
      <c r="D719">
        <v>1</v>
      </c>
      <c r="E719" t="s">
        <v>1931</v>
      </c>
      <c r="F719" s="1">
        <v>44328</v>
      </c>
      <c r="G719">
        <v>0</v>
      </c>
      <c r="H719" s="1">
        <v>44328</v>
      </c>
      <c r="I719">
        <v>0</v>
      </c>
      <c r="J719" t="s">
        <v>1898</v>
      </c>
      <c r="K719" t="s">
        <v>1898</v>
      </c>
      <c r="L719" t="s">
        <v>1898</v>
      </c>
      <c r="M719" t="s">
        <v>1898</v>
      </c>
      <c r="N719" t="s">
        <v>1898</v>
      </c>
      <c r="O719" t="s">
        <v>1898</v>
      </c>
      <c r="P719">
        <v>1</v>
      </c>
      <c r="Q719">
        <v>0</v>
      </c>
      <c r="R719">
        <v>0</v>
      </c>
      <c r="S719">
        <v>1</v>
      </c>
      <c r="T719">
        <v>0</v>
      </c>
      <c r="U719">
        <v>0</v>
      </c>
      <c r="V719">
        <v>0</v>
      </c>
      <c r="W719">
        <v>1</v>
      </c>
      <c r="X719">
        <v>0</v>
      </c>
      <c r="Y719">
        <v>0</v>
      </c>
      <c r="Z719">
        <v>1</v>
      </c>
      <c r="AA719">
        <v>0</v>
      </c>
      <c r="AB719">
        <v>0</v>
      </c>
    </row>
    <row r="720" spans="1:28" x14ac:dyDescent="0.35">
      <c r="A720" t="s">
        <v>1267</v>
      </c>
      <c r="B720" s="1">
        <v>44334</v>
      </c>
      <c r="C720" s="1">
        <v>44701</v>
      </c>
      <c r="D720">
        <v>1</v>
      </c>
      <c r="E720" t="s">
        <v>1932</v>
      </c>
      <c r="F720" s="1">
        <v>44334</v>
      </c>
      <c r="G720">
        <v>0</v>
      </c>
      <c r="H720" s="1">
        <v>44324</v>
      </c>
      <c r="I720">
        <v>1</v>
      </c>
      <c r="J720">
        <v>0</v>
      </c>
      <c r="K720">
        <v>1</v>
      </c>
      <c r="L720">
        <v>0</v>
      </c>
      <c r="M720">
        <v>1</v>
      </c>
      <c r="N720">
        <v>0</v>
      </c>
      <c r="O720">
        <v>0</v>
      </c>
      <c r="P720">
        <v>0</v>
      </c>
      <c r="Q720" t="s">
        <v>1898</v>
      </c>
      <c r="R720" t="s">
        <v>1898</v>
      </c>
      <c r="S720" t="s">
        <v>1898</v>
      </c>
      <c r="T720" t="s">
        <v>1898</v>
      </c>
      <c r="U720" t="s">
        <v>1898</v>
      </c>
      <c r="V720" t="s">
        <v>1898</v>
      </c>
      <c r="W720">
        <v>0</v>
      </c>
      <c r="X720" t="s">
        <v>1898</v>
      </c>
      <c r="Y720" t="s">
        <v>1898</v>
      </c>
      <c r="Z720" t="s">
        <v>1898</v>
      </c>
      <c r="AA720" t="s">
        <v>1898</v>
      </c>
      <c r="AB720" t="s">
        <v>1898</v>
      </c>
    </row>
    <row r="721" spans="1:28" x14ac:dyDescent="0.35">
      <c r="A721" t="s">
        <v>1267</v>
      </c>
      <c r="B721" s="1">
        <v>44336</v>
      </c>
      <c r="C721" s="1">
        <v>44701</v>
      </c>
      <c r="D721">
        <v>1</v>
      </c>
      <c r="E721" t="s">
        <v>1933</v>
      </c>
      <c r="F721" s="1">
        <v>44336</v>
      </c>
      <c r="G721">
        <v>0</v>
      </c>
      <c r="H721" s="1">
        <v>44336</v>
      </c>
      <c r="I721">
        <v>1</v>
      </c>
      <c r="J721">
        <v>0</v>
      </c>
      <c r="K721">
        <v>1</v>
      </c>
      <c r="L721">
        <v>0</v>
      </c>
      <c r="M721">
        <v>1</v>
      </c>
      <c r="N721">
        <v>0</v>
      </c>
      <c r="O721">
        <v>0</v>
      </c>
      <c r="P721">
        <v>0</v>
      </c>
      <c r="Q721" t="s">
        <v>1898</v>
      </c>
      <c r="R721" t="s">
        <v>1898</v>
      </c>
      <c r="S721" t="s">
        <v>1898</v>
      </c>
      <c r="T721" t="s">
        <v>1898</v>
      </c>
      <c r="U721" t="s">
        <v>1898</v>
      </c>
      <c r="V721" t="s">
        <v>1898</v>
      </c>
      <c r="W721">
        <v>0</v>
      </c>
      <c r="X721" t="s">
        <v>1898</v>
      </c>
      <c r="Y721" t="s">
        <v>1898</v>
      </c>
      <c r="Z721" t="s">
        <v>1898</v>
      </c>
      <c r="AA721" t="s">
        <v>1898</v>
      </c>
      <c r="AB721" t="s">
        <v>1898</v>
      </c>
    </row>
    <row r="722" spans="1:28" x14ac:dyDescent="0.35">
      <c r="A722" t="s">
        <v>1267</v>
      </c>
      <c r="B722" s="1">
        <v>44348</v>
      </c>
      <c r="C722" s="1">
        <v>44349</v>
      </c>
      <c r="D722">
        <v>1</v>
      </c>
      <c r="E722" t="s">
        <v>1934</v>
      </c>
      <c r="F722" s="1">
        <v>44348</v>
      </c>
      <c r="G722">
        <v>0</v>
      </c>
      <c r="H722" s="1">
        <v>44348</v>
      </c>
      <c r="I722">
        <v>1</v>
      </c>
      <c r="J722">
        <v>0</v>
      </c>
      <c r="K722">
        <v>1</v>
      </c>
      <c r="L722">
        <v>0</v>
      </c>
      <c r="M722">
        <v>1</v>
      </c>
      <c r="N722">
        <v>0</v>
      </c>
      <c r="O722">
        <v>0</v>
      </c>
      <c r="P722">
        <v>0</v>
      </c>
      <c r="Q722" t="s">
        <v>1898</v>
      </c>
      <c r="R722" t="s">
        <v>1898</v>
      </c>
      <c r="S722" t="s">
        <v>1898</v>
      </c>
      <c r="T722" t="s">
        <v>1898</v>
      </c>
      <c r="U722" t="s">
        <v>1898</v>
      </c>
      <c r="V722" t="s">
        <v>1898</v>
      </c>
      <c r="W722">
        <v>0</v>
      </c>
      <c r="X722" t="s">
        <v>1898</v>
      </c>
      <c r="Y722" t="s">
        <v>1898</v>
      </c>
      <c r="Z722" t="s">
        <v>1898</v>
      </c>
      <c r="AA722" t="s">
        <v>1898</v>
      </c>
      <c r="AB722" t="s">
        <v>1898</v>
      </c>
    </row>
    <row r="723" spans="1:28" x14ac:dyDescent="0.35">
      <c r="A723" t="s">
        <v>1267</v>
      </c>
      <c r="B723" s="1">
        <v>44348</v>
      </c>
      <c r="C723" s="1">
        <v>44701</v>
      </c>
      <c r="D723">
        <v>1</v>
      </c>
      <c r="E723" t="s">
        <v>1935</v>
      </c>
      <c r="F723" s="1">
        <v>44348</v>
      </c>
      <c r="G723">
        <v>0</v>
      </c>
      <c r="H723" s="1">
        <v>44350</v>
      </c>
      <c r="I723">
        <v>1</v>
      </c>
      <c r="J723">
        <v>0</v>
      </c>
      <c r="K723">
        <v>1</v>
      </c>
      <c r="L723">
        <v>0</v>
      </c>
      <c r="M723">
        <v>1</v>
      </c>
      <c r="N723">
        <v>0</v>
      </c>
      <c r="O723">
        <v>0</v>
      </c>
      <c r="P723">
        <v>0</v>
      </c>
      <c r="Q723" t="s">
        <v>1898</v>
      </c>
      <c r="R723" t="s">
        <v>1898</v>
      </c>
      <c r="S723" t="s">
        <v>1898</v>
      </c>
      <c r="T723" t="s">
        <v>1898</v>
      </c>
      <c r="U723" t="s">
        <v>1898</v>
      </c>
      <c r="V723" t="s">
        <v>1898</v>
      </c>
      <c r="W723">
        <v>0</v>
      </c>
      <c r="X723" t="s">
        <v>1898</v>
      </c>
      <c r="Y723" t="s">
        <v>1898</v>
      </c>
      <c r="Z723" t="s">
        <v>1898</v>
      </c>
      <c r="AA723" t="s">
        <v>1898</v>
      </c>
      <c r="AB723" t="s">
        <v>1898</v>
      </c>
    </row>
    <row r="724" spans="1:28" x14ac:dyDescent="0.35">
      <c r="A724" t="s">
        <v>1267</v>
      </c>
      <c r="B724" s="1">
        <v>44349</v>
      </c>
      <c r="C724" s="1">
        <v>44701</v>
      </c>
      <c r="D724">
        <v>1</v>
      </c>
      <c r="E724" t="s">
        <v>1936</v>
      </c>
      <c r="F724" s="1">
        <v>44349</v>
      </c>
      <c r="G724">
        <v>0</v>
      </c>
      <c r="H724" s="1">
        <v>44349</v>
      </c>
      <c r="I724">
        <v>1</v>
      </c>
      <c r="J724">
        <v>0</v>
      </c>
      <c r="K724">
        <v>0</v>
      </c>
      <c r="L724">
        <v>1</v>
      </c>
      <c r="M724">
        <v>0</v>
      </c>
      <c r="N724">
        <v>0</v>
      </c>
      <c r="O724">
        <v>0</v>
      </c>
      <c r="P724">
        <v>0</v>
      </c>
      <c r="Q724" t="s">
        <v>1898</v>
      </c>
      <c r="R724" t="s">
        <v>1898</v>
      </c>
      <c r="S724" t="s">
        <v>1898</v>
      </c>
      <c r="T724" t="s">
        <v>1898</v>
      </c>
      <c r="U724" t="s">
        <v>1898</v>
      </c>
      <c r="V724" t="s">
        <v>1898</v>
      </c>
      <c r="W724">
        <v>0</v>
      </c>
      <c r="X724" t="s">
        <v>1898</v>
      </c>
      <c r="Y724" t="s">
        <v>1898</v>
      </c>
      <c r="Z724" t="s">
        <v>1898</v>
      </c>
      <c r="AA724" t="s">
        <v>1898</v>
      </c>
      <c r="AB724" t="s">
        <v>1898</v>
      </c>
    </row>
    <row r="725" spans="1:28" x14ac:dyDescent="0.35">
      <c r="A725" t="s">
        <v>1267</v>
      </c>
      <c r="B725" s="1">
        <v>44350</v>
      </c>
      <c r="C725" s="1">
        <v>44350</v>
      </c>
      <c r="D725">
        <v>1</v>
      </c>
      <c r="E725" t="s">
        <v>1934</v>
      </c>
      <c r="F725" s="1">
        <v>44348</v>
      </c>
      <c r="G725">
        <v>2</v>
      </c>
      <c r="H725" s="1">
        <v>44350</v>
      </c>
      <c r="I725">
        <v>1</v>
      </c>
      <c r="J725">
        <v>0</v>
      </c>
      <c r="K725">
        <v>1</v>
      </c>
      <c r="L725">
        <v>0</v>
      </c>
      <c r="M725">
        <v>1</v>
      </c>
      <c r="N725">
        <v>0</v>
      </c>
      <c r="O725">
        <v>0</v>
      </c>
      <c r="P725">
        <v>0</v>
      </c>
      <c r="Q725" t="s">
        <v>1898</v>
      </c>
      <c r="R725" t="s">
        <v>1898</v>
      </c>
      <c r="S725" t="s">
        <v>1898</v>
      </c>
      <c r="T725" t="s">
        <v>1898</v>
      </c>
      <c r="U725" t="s">
        <v>1898</v>
      </c>
      <c r="V725" t="s">
        <v>1898</v>
      </c>
      <c r="W725">
        <v>0</v>
      </c>
      <c r="X725" t="s">
        <v>1898</v>
      </c>
      <c r="Y725" t="s">
        <v>1898</v>
      </c>
      <c r="Z725" t="s">
        <v>1898</v>
      </c>
      <c r="AA725" t="s">
        <v>1898</v>
      </c>
      <c r="AB725" t="s">
        <v>1898</v>
      </c>
    </row>
    <row r="726" spans="1:28" x14ac:dyDescent="0.35">
      <c r="A726" t="s">
        <v>1267</v>
      </c>
      <c r="B726" s="1">
        <v>44351</v>
      </c>
      <c r="C726" s="1">
        <v>44701</v>
      </c>
      <c r="D726">
        <v>1</v>
      </c>
      <c r="E726" t="s">
        <v>1934</v>
      </c>
      <c r="F726" s="1">
        <v>44348</v>
      </c>
      <c r="G726">
        <v>5</v>
      </c>
      <c r="H726" s="1">
        <v>44351</v>
      </c>
      <c r="I726">
        <v>1</v>
      </c>
      <c r="J726">
        <v>0</v>
      </c>
      <c r="K726">
        <v>1</v>
      </c>
      <c r="L726">
        <v>0</v>
      </c>
      <c r="M726">
        <v>1</v>
      </c>
      <c r="N726">
        <v>0</v>
      </c>
      <c r="O726">
        <v>0</v>
      </c>
      <c r="P726">
        <v>0</v>
      </c>
      <c r="Q726" t="s">
        <v>1898</v>
      </c>
      <c r="R726" t="s">
        <v>1898</v>
      </c>
      <c r="S726" t="s">
        <v>1898</v>
      </c>
      <c r="T726" t="s">
        <v>1898</v>
      </c>
      <c r="U726" t="s">
        <v>1898</v>
      </c>
      <c r="V726" t="s">
        <v>1898</v>
      </c>
      <c r="W726">
        <v>0</v>
      </c>
      <c r="X726" t="s">
        <v>1898</v>
      </c>
      <c r="Y726" t="s">
        <v>1898</v>
      </c>
      <c r="Z726" t="s">
        <v>1898</v>
      </c>
      <c r="AA726" t="s">
        <v>1898</v>
      </c>
      <c r="AB726" t="s">
        <v>1898</v>
      </c>
    </row>
    <row r="727" spans="1:28" x14ac:dyDescent="0.35">
      <c r="A727" t="s">
        <v>1267</v>
      </c>
      <c r="B727" s="1">
        <v>44357</v>
      </c>
      <c r="C727" s="1">
        <v>44701</v>
      </c>
      <c r="D727">
        <v>1</v>
      </c>
      <c r="E727" t="s">
        <v>1937</v>
      </c>
      <c r="F727" s="1">
        <v>44357</v>
      </c>
      <c r="G727">
        <v>0</v>
      </c>
      <c r="H727" s="1">
        <v>44357</v>
      </c>
      <c r="I727">
        <v>1</v>
      </c>
      <c r="J727">
        <v>0</v>
      </c>
      <c r="K727">
        <v>0</v>
      </c>
      <c r="L727">
        <v>1</v>
      </c>
      <c r="M727">
        <v>0</v>
      </c>
      <c r="N727">
        <v>0</v>
      </c>
      <c r="O727">
        <v>0</v>
      </c>
      <c r="P727">
        <v>0</v>
      </c>
      <c r="Q727" t="s">
        <v>1898</v>
      </c>
      <c r="R727" t="s">
        <v>1898</v>
      </c>
      <c r="S727" t="s">
        <v>1898</v>
      </c>
      <c r="T727" t="s">
        <v>1898</v>
      </c>
      <c r="U727" t="s">
        <v>1898</v>
      </c>
      <c r="V727" t="s">
        <v>1898</v>
      </c>
      <c r="W727">
        <v>0</v>
      </c>
      <c r="X727" t="s">
        <v>1898</v>
      </c>
      <c r="Y727" t="s">
        <v>1898</v>
      </c>
      <c r="Z727" t="s">
        <v>1898</v>
      </c>
      <c r="AA727" t="s">
        <v>1898</v>
      </c>
      <c r="AB727" t="s">
        <v>1898</v>
      </c>
    </row>
    <row r="728" spans="1:28" x14ac:dyDescent="0.35">
      <c r="A728" t="s">
        <v>1267</v>
      </c>
      <c r="B728" s="1">
        <v>44572</v>
      </c>
      <c r="C728" s="1">
        <v>44701</v>
      </c>
      <c r="D728">
        <v>1</v>
      </c>
      <c r="E728" t="s">
        <v>1295</v>
      </c>
      <c r="F728" s="1">
        <v>44572</v>
      </c>
      <c r="G728">
        <v>0</v>
      </c>
      <c r="H728" s="1">
        <v>44572</v>
      </c>
      <c r="I728">
        <v>1</v>
      </c>
      <c r="J728">
        <v>0</v>
      </c>
      <c r="K728">
        <v>0</v>
      </c>
      <c r="L728">
        <v>1</v>
      </c>
      <c r="M728">
        <v>0</v>
      </c>
      <c r="N728">
        <v>0</v>
      </c>
      <c r="O728">
        <v>0</v>
      </c>
      <c r="P728">
        <v>0</v>
      </c>
      <c r="Q728" t="s">
        <v>1898</v>
      </c>
      <c r="R728" t="s">
        <v>1898</v>
      </c>
      <c r="S728" t="s">
        <v>1898</v>
      </c>
      <c r="T728" t="s">
        <v>1898</v>
      </c>
      <c r="U728" t="s">
        <v>1898</v>
      </c>
      <c r="V728" t="s">
        <v>1898</v>
      </c>
      <c r="W728">
        <v>0</v>
      </c>
      <c r="X728" t="s">
        <v>1898</v>
      </c>
      <c r="Y728" t="s">
        <v>1898</v>
      </c>
      <c r="Z728" t="s">
        <v>1898</v>
      </c>
      <c r="AA728" t="s">
        <v>1898</v>
      </c>
      <c r="AB728" t="s">
        <v>1898</v>
      </c>
    </row>
    <row r="729" spans="1:28" x14ac:dyDescent="0.35">
      <c r="A729" t="s">
        <v>1267</v>
      </c>
      <c r="B729" s="1">
        <v>44572</v>
      </c>
      <c r="C729" s="1">
        <v>44701</v>
      </c>
      <c r="D729">
        <v>1</v>
      </c>
      <c r="E729" t="s">
        <v>1297</v>
      </c>
      <c r="F729" s="1">
        <v>44572</v>
      </c>
      <c r="G729">
        <v>0</v>
      </c>
      <c r="H729" s="1">
        <v>44572</v>
      </c>
      <c r="I729">
        <v>0</v>
      </c>
      <c r="J729" t="s">
        <v>1898</v>
      </c>
      <c r="K729" t="s">
        <v>1898</v>
      </c>
      <c r="L729" t="s">
        <v>1898</v>
      </c>
      <c r="M729" t="s">
        <v>1898</v>
      </c>
      <c r="N729" t="s">
        <v>1898</v>
      </c>
      <c r="O729" t="s">
        <v>1898</v>
      </c>
      <c r="P729">
        <v>1</v>
      </c>
      <c r="Q729">
        <v>0</v>
      </c>
      <c r="R729">
        <v>0</v>
      </c>
      <c r="S729">
        <v>1</v>
      </c>
      <c r="T729">
        <v>0</v>
      </c>
      <c r="U729">
        <v>0</v>
      </c>
      <c r="V729">
        <v>0</v>
      </c>
      <c r="W729">
        <v>0</v>
      </c>
      <c r="X729" t="s">
        <v>1898</v>
      </c>
      <c r="Y729" t="s">
        <v>1898</v>
      </c>
      <c r="Z729" t="s">
        <v>1898</v>
      </c>
      <c r="AA729" t="s">
        <v>1898</v>
      </c>
      <c r="AB729" t="s">
        <v>1898</v>
      </c>
    </row>
    <row r="730" spans="1:28" x14ac:dyDescent="0.35">
      <c r="A730" t="s">
        <v>1267</v>
      </c>
      <c r="B730" s="1">
        <v>44572</v>
      </c>
      <c r="C730" s="1">
        <v>44701</v>
      </c>
      <c r="D730">
        <v>1</v>
      </c>
      <c r="E730" t="s">
        <v>1938</v>
      </c>
      <c r="F730" s="1">
        <v>44572</v>
      </c>
      <c r="G730">
        <v>0</v>
      </c>
      <c r="H730" s="1">
        <v>44572</v>
      </c>
      <c r="I730">
        <v>1</v>
      </c>
      <c r="J730">
        <v>1</v>
      </c>
      <c r="K730">
        <v>0</v>
      </c>
      <c r="L730">
        <v>0</v>
      </c>
      <c r="M730">
        <v>1</v>
      </c>
      <c r="N730">
        <v>0</v>
      </c>
      <c r="O730">
        <v>0</v>
      </c>
      <c r="P730">
        <v>0</v>
      </c>
      <c r="Q730" t="s">
        <v>1898</v>
      </c>
      <c r="R730" t="s">
        <v>1898</v>
      </c>
      <c r="S730" t="s">
        <v>1898</v>
      </c>
      <c r="T730" t="s">
        <v>1898</v>
      </c>
      <c r="U730" t="s">
        <v>1898</v>
      </c>
      <c r="V730" t="s">
        <v>1898</v>
      </c>
      <c r="W730">
        <v>0</v>
      </c>
      <c r="X730" t="s">
        <v>1898</v>
      </c>
      <c r="Y730" t="s">
        <v>1898</v>
      </c>
      <c r="Z730" t="s">
        <v>1898</v>
      </c>
      <c r="AA730" t="s">
        <v>1898</v>
      </c>
      <c r="AB730" t="s">
        <v>1898</v>
      </c>
    </row>
    <row r="731" spans="1:28" x14ac:dyDescent="0.35">
      <c r="A731" t="s">
        <v>1267</v>
      </c>
      <c r="B731" s="1">
        <v>44572</v>
      </c>
      <c r="C731" s="1">
        <v>44701</v>
      </c>
      <c r="D731">
        <v>1</v>
      </c>
      <c r="E731" t="s">
        <v>1939</v>
      </c>
      <c r="F731" s="1">
        <v>44572</v>
      </c>
      <c r="G731">
        <v>0</v>
      </c>
      <c r="H731" s="1">
        <v>44572</v>
      </c>
      <c r="I731">
        <v>1</v>
      </c>
      <c r="J731">
        <v>0</v>
      </c>
      <c r="K731">
        <v>0</v>
      </c>
      <c r="L731">
        <v>1</v>
      </c>
      <c r="M731">
        <v>0</v>
      </c>
      <c r="N731">
        <v>0</v>
      </c>
      <c r="O731">
        <v>0</v>
      </c>
      <c r="P731">
        <v>1</v>
      </c>
      <c r="Q731">
        <v>0</v>
      </c>
      <c r="R731">
        <v>0</v>
      </c>
      <c r="S731">
        <v>1</v>
      </c>
      <c r="T731">
        <v>0</v>
      </c>
      <c r="U731">
        <v>0</v>
      </c>
      <c r="V731">
        <v>0</v>
      </c>
      <c r="W731">
        <v>1</v>
      </c>
      <c r="X731">
        <v>0</v>
      </c>
      <c r="Y731">
        <v>0</v>
      </c>
      <c r="Z731">
        <v>1</v>
      </c>
      <c r="AA731">
        <v>0</v>
      </c>
      <c r="AB731">
        <v>0</v>
      </c>
    </row>
    <row r="732" spans="1:28" x14ac:dyDescent="0.35">
      <c r="A732" t="s">
        <v>1267</v>
      </c>
      <c r="B732" s="1">
        <v>44572</v>
      </c>
      <c r="C732" s="1">
        <v>44701</v>
      </c>
      <c r="D732">
        <v>1</v>
      </c>
      <c r="E732" t="s">
        <v>1293</v>
      </c>
      <c r="F732" s="1">
        <v>44572</v>
      </c>
      <c r="G732">
        <v>0</v>
      </c>
      <c r="H732" s="1">
        <v>44572</v>
      </c>
      <c r="I732">
        <v>1</v>
      </c>
      <c r="J732">
        <v>0</v>
      </c>
      <c r="K732">
        <v>0</v>
      </c>
      <c r="L732">
        <v>1</v>
      </c>
      <c r="M732">
        <v>0</v>
      </c>
      <c r="N732">
        <v>0</v>
      </c>
      <c r="O732">
        <v>0</v>
      </c>
      <c r="P732">
        <v>0</v>
      </c>
      <c r="Q732" t="s">
        <v>1898</v>
      </c>
      <c r="R732" t="s">
        <v>1898</v>
      </c>
      <c r="S732" t="s">
        <v>1898</v>
      </c>
      <c r="T732" t="s">
        <v>1898</v>
      </c>
      <c r="U732" t="s">
        <v>1898</v>
      </c>
      <c r="V732" t="s">
        <v>1898</v>
      </c>
      <c r="W732">
        <v>0</v>
      </c>
      <c r="X732" t="s">
        <v>1898</v>
      </c>
      <c r="Y732" t="s">
        <v>1898</v>
      </c>
      <c r="Z732" t="s">
        <v>1898</v>
      </c>
      <c r="AA732" t="s">
        <v>1898</v>
      </c>
      <c r="AB732" t="s">
        <v>1898</v>
      </c>
    </row>
    <row r="733" spans="1:28" x14ac:dyDescent="0.35">
      <c r="A733" t="s">
        <v>1267</v>
      </c>
      <c r="B733" s="1">
        <v>44592</v>
      </c>
      <c r="C733" s="1">
        <v>44701</v>
      </c>
      <c r="D733">
        <v>1</v>
      </c>
      <c r="E733" t="s">
        <v>1306</v>
      </c>
      <c r="F733" s="1">
        <v>44592</v>
      </c>
      <c r="G733">
        <v>0</v>
      </c>
      <c r="H733" s="1">
        <v>44592</v>
      </c>
      <c r="I733">
        <v>1</v>
      </c>
      <c r="J733">
        <v>0</v>
      </c>
      <c r="K733">
        <v>0</v>
      </c>
      <c r="L733">
        <v>1</v>
      </c>
      <c r="M733">
        <v>0</v>
      </c>
      <c r="N733">
        <v>0</v>
      </c>
      <c r="O733">
        <v>0</v>
      </c>
      <c r="P733">
        <v>1</v>
      </c>
      <c r="Q733">
        <v>0</v>
      </c>
      <c r="R733">
        <v>0</v>
      </c>
      <c r="S733">
        <v>1</v>
      </c>
      <c r="T733">
        <v>0</v>
      </c>
      <c r="U733">
        <v>0</v>
      </c>
      <c r="V733">
        <v>0</v>
      </c>
      <c r="W733">
        <v>1</v>
      </c>
      <c r="X733">
        <v>0</v>
      </c>
      <c r="Y733">
        <v>0</v>
      </c>
      <c r="Z733">
        <v>1</v>
      </c>
      <c r="AA733">
        <v>0</v>
      </c>
      <c r="AB733">
        <v>0</v>
      </c>
    </row>
    <row r="734" spans="1:28" x14ac:dyDescent="0.35">
      <c r="A734" t="s">
        <v>1267</v>
      </c>
      <c r="B734" s="1">
        <v>44592</v>
      </c>
      <c r="C734" s="1">
        <v>44701</v>
      </c>
      <c r="D734">
        <v>1</v>
      </c>
      <c r="E734" t="s">
        <v>1310</v>
      </c>
      <c r="F734" s="1">
        <v>44592</v>
      </c>
      <c r="G734">
        <v>0</v>
      </c>
      <c r="H734" s="1">
        <v>44592</v>
      </c>
      <c r="I734">
        <v>1</v>
      </c>
      <c r="J734">
        <v>1</v>
      </c>
      <c r="K734">
        <v>1</v>
      </c>
      <c r="L734">
        <v>0</v>
      </c>
      <c r="M734">
        <v>1</v>
      </c>
      <c r="N734">
        <v>0</v>
      </c>
      <c r="O734">
        <v>0</v>
      </c>
      <c r="P734">
        <v>0</v>
      </c>
      <c r="Q734" t="s">
        <v>1898</v>
      </c>
      <c r="R734" t="s">
        <v>1898</v>
      </c>
      <c r="S734" t="s">
        <v>1898</v>
      </c>
      <c r="T734" t="s">
        <v>1898</v>
      </c>
      <c r="U734" t="s">
        <v>1898</v>
      </c>
      <c r="V734" t="s">
        <v>1898</v>
      </c>
      <c r="W734">
        <v>0</v>
      </c>
      <c r="X734" t="s">
        <v>1898</v>
      </c>
      <c r="Y734" t="s">
        <v>1898</v>
      </c>
      <c r="Z734" t="s">
        <v>1898</v>
      </c>
      <c r="AA734" t="s">
        <v>1898</v>
      </c>
      <c r="AB734" t="s">
        <v>1898</v>
      </c>
    </row>
    <row r="735" spans="1:28" x14ac:dyDescent="0.35">
      <c r="A735" t="s">
        <v>1267</v>
      </c>
      <c r="B735" s="1">
        <v>44592</v>
      </c>
      <c r="C735" s="1">
        <v>44701</v>
      </c>
      <c r="D735">
        <v>1</v>
      </c>
      <c r="E735" t="s">
        <v>1308</v>
      </c>
      <c r="F735" s="1">
        <v>44592</v>
      </c>
      <c r="G735">
        <v>0</v>
      </c>
      <c r="H735" s="1">
        <v>44592</v>
      </c>
      <c r="I735">
        <v>1</v>
      </c>
      <c r="J735">
        <v>0</v>
      </c>
      <c r="K735">
        <v>0</v>
      </c>
      <c r="L735">
        <v>1</v>
      </c>
      <c r="M735">
        <v>0</v>
      </c>
      <c r="N735">
        <v>0</v>
      </c>
      <c r="O735">
        <v>0</v>
      </c>
      <c r="P735">
        <v>0</v>
      </c>
      <c r="Q735" t="s">
        <v>1898</v>
      </c>
      <c r="R735" t="s">
        <v>1898</v>
      </c>
      <c r="S735" t="s">
        <v>1898</v>
      </c>
      <c r="T735" t="s">
        <v>1898</v>
      </c>
      <c r="U735" t="s">
        <v>1898</v>
      </c>
      <c r="V735" t="s">
        <v>1898</v>
      </c>
      <c r="W735">
        <v>0</v>
      </c>
      <c r="X735" t="s">
        <v>1898</v>
      </c>
      <c r="Y735" t="s">
        <v>1898</v>
      </c>
      <c r="Z735" t="s">
        <v>1898</v>
      </c>
      <c r="AA735" t="s">
        <v>1898</v>
      </c>
      <c r="AB735" t="s">
        <v>1898</v>
      </c>
    </row>
    <row r="736" spans="1:28" x14ac:dyDescent="0.35">
      <c r="A736" t="s">
        <v>1267</v>
      </c>
      <c r="B736" s="1">
        <v>44595</v>
      </c>
      <c r="C736" s="1">
        <v>44701</v>
      </c>
      <c r="D736">
        <v>1</v>
      </c>
      <c r="E736" t="s">
        <v>1312</v>
      </c>
      <c r="F736" s="1">
        <v>44595</v>
      </c>
      <c r="G736">
        <v>0</v>
      </c>
      <c r="H736" s="1">
        <v>44595</v>
      </c>
      <c r="I736">
        <v>1</v>
      </c>
      <c r="J736">
        <v>0</v>
      </c>
      <c r="K736">
        <v>0</v>
      </c>
      <c r="L736">
        <v>1</v>
      </c>
      <c r="M736">
        <v>0</v>
      </c>
      <c r="N736">
        <v>0</v>
      </c>
      <c r="O736">
        <v>0</v>
      </c>
      <c r="P736">
        <v>0</v>
      </c>
      <c r="Q736" t="s">
        <v>1898</v>
      </c>
      <c r="R736" t="s">
        <v>1898</v>
      </c>
      <c r="S736" t="s">
        <v>1898</v>
      </c>
      <c r="T736" t="s">
        <v>1898</v>
      </c>
      <c r="U736" t="s">
        <v>1898</v>
      </c>
      <c r="V736" t="s">
        <v>1898</v>
      </c>
      <c r="W736">
        <v>0</v>
      </c>
      <c r="X736" t="s">
        <v>1898</v>
      </c>
      <c r="Y736" t="s">
        <v>1898</v>
      </c>
      <c r="Z736" t="s">
        <v>1898</v>
      </c>
      <c r="AA736" t="s">
        <v>1898</v>
      </c>
      <c r="AB736" t="s">
        <v>1898</v>
      </c>
    </row>
    <row r="737" spans="1:28" x14ac:dyDescent="0.35">
      <c r="A737" t="s">
        <v>1267</v>
      </c>
      <c r="B737" s="1">
        <v>44628</v>
      </c>
      <c r="C737" s="1">
        <v>44701</v>
      </c>
      <c r="D737">
        <v>1</v>
      </c>
      <c r="E737" t="s">
        <v>1940</v>
      </c>
      <c r="F737" s="1">
        <v>44628</v>
      </c>
      <c r="G737">
        <v>0</v>
      </c>
      <c r="H737" s="1">
        <v>44628</v>
      </c>
      <c r="I737">
        <v>1</v>
      </c>
      <c r="J737">
        <v>0</v>
      </c>
      <c r="K737">
        <v>1</v>
      </c>
      <c r="L737">
        <v>1</v>
      </c>
      <c r="M737">
        <v>1</v>
      </c>
      <c r="N737">
        <v>0</v>
      </c>
      <c r="O737">
        <v>0</v>
      </c>
      <c r="P737">
        <v>0</v>
      </c>
      <c r="Q737" t="s">
        <v>1898</v>
      </c>
      <c r="R737" t="s">
        <v>1898</v>
      </c>
      <c r="S737" t="s">
        <v>1898</v>
      </c>
      <c r="T737" t="s">
        <v>1898</v>
      </c>
      <c r="U737" t="s">
        <v>1898</v>
      </c>
      <c r="V737" t="s">
        <v>1898</v>
      </c>
      <c r="W737">
        <v>0</v>
      </c>
      <c r="X737" t="s">
        <v>1898</v>
      </c>
      <c r="Y737" t="s">
        <v>1898</v>
      </c>
      <c r="Z737" t="s">
        <v>1898</v>
      </c>
      <c r="AA737" t="s">
        <v>1898</v>
      </c>
      <c r="AB737" t="s">
        <v>1898</v>
      </c>
    </row>
    <row r="738" spans="1:28" x14ac:dyDescent="0.35">
      <c r="A738" t="s">
        <v>1267</v>
      </c>
      <c r="B738" s="1">
        <v>44693</v>
      </c>
      <c r="C738" s="1">
        <v>44701</v>
      </c>
      <c r="D738">
        <v>1</v>
      </c>
      <c r="E738" t="s">
        <v>1941</v>
      </c>
      <c r="F738" s="1">
        <v>44693</v>
      </c>
      <c r="G738">
        <v>0</v>
      </c>
      <c r="H738" s="1">
        <v>44693</v>
      </c>
      <c r="I738">
        <v>1</v>
      </c>
      <c r="J738">
        <v>0</v>
      </c>
      <c r="K738">
        <v>0</v>
      </c>
      <c r="L738">
        <v>1</v>
      </c>
      <c r="M738">
        <v>0</v>
      </c>
      <c r="N738">
        <v>0</v>
      </c>
      <c r="O738">
        <v>0</v>
      </c>
      <c r="P738">
        <v>0</v>
      </c>
      <c r="Q738" t="s">
        <v>1898</v>
      </c>
      <c r="R738" t="s">
        <v>1898</v>
      </c>
      <c r="S738" t="s">
        <v>1898</v>
      </c>
      <c r="T738" t="s">
        <v>1898</v>
      </c>
      <c r="U738" t="s">
        <v>1898</v>
      </c>
      <c r="V738" t="s">
        <v>1898</v>
      </c>
      <c r="W738">
        <v>0</v>
      </c>
      <c r="X738" t="s">
        <v>1898</v>
      </c>
      <c r="Y738" t="s">
        <v>1898</v>
      </c>
      <c r="Z738" t="s">
        <v>1898</v>
      </c>
      <c r="AA738" t="s">
        <v>1898</v>
      </c>
      <c r="AB738" t="s">
        <v>1898</v>
      </c>
    </row>
    <row r="739" spans="1:28" x14ac:dyDescent="0.35">
      <c r="A739" t="s">
        <v>1320</v>
      </c>
      <c r="B739" s="1">
        <v>44197</v>
      </c>
      <c r="C739" s="1">
        <v>44214</v>
      </c>
      <c r="D739">
        <v>0</v>
      </c>
      <c r="E739" t="s">
        <v>1898</v>
      </c>
      <c r="G739" t="s">
        <v>1898</v>
      </c>
      <c r="I739" t="s">
        <v>1898</v>
      </c>
      <c r="J739" t="s">
        <v>1898</v>
      </c>
      <c r="K739" t="s">
        <v>1898</v>
      </c>
      <c r="L739" t="s">
        <v>1898</v>
      </c>
      <c r="M739" t="s">
        <v>1898</v>
      </c>
      <c r="N739" t="s">
        <v>1898</v>
      </c>
      <c r="O739" t="s">
        <v>1898</v>
      </c>
      <c r="P739" t="s">
        <v>1898</v>
      </c>
      <c r="Q739" t="s">
        <v>1898</v>
      </c>
      <c r="R739" t="s">
        <v>1898</v>
      </c>
      <c r="S739" t="s">
        <v>1898</v>
      </c>
      <c r="T739" t="s">
        <v>1898</v>
      </c>
      <c r="U739" t="s">
        <v>1898</v>
      </c>
      <c r="V739" t="s">
        <v>1898</v>
      </c>
      <c r="W739" t="s">
        <v>1898</v>
      </c>
      <c r="X739" t="s">
        <v>1898</v>
      </c>
      <c r="Y739" t="s">
        <v>1898</v>
      </c>
      <c r="Z739" t="s">
        <v>1898</v>
      </c>
      <c r="AA739" t="s">
        <v>1898</v>
      </c>
      <c r="AB739" t="s">
        <v>1898</v>
      </c>
    </row>
    <row r="740" spans="1:28" x14ac:dyDescent="0.35">
      <c r="A740" t="s">
        <v>1320</v>
      </c>
      <c r="B740" s="1">
        <v>44215</v>
      </c>
      <c r="C740" s="1">
        <v>44274</v>
      </c>
      <c r="D740">
        <v>1</v>
      </c>
      <c r="E740" t="s">
        <v>257</v>
      </c>
      <c r="F740" s="1">
        <v>44215</v>
      </c>
      <c r="G740">
        <v>0</v>
      </c>
      <c r="H740" s="1">
        <v>44244</v>
      </c>
      <c r="I740">
        <v>1</v>
      </c>
      <c r="J740">
        <v>0</v>
      </c>
      <c r="K740">
        <v>1</v>
      </c>
      <c r="L740">
        <v>0</v>
      </c>
      <c r="M740">
        <v>1</v>
      </c>
      <c r="N740">
        <v>0</v>
      </c>
      <c r="O740">
        <v>0</v>
      </c>
      <c r="P740">
        <v>0</v>
      </c>
      <c r="Q740" t="s">
        <v>1898</v>
      </c>
      <c r="R740" t="s">
        <v>1898</v>
      </c>
      <c r="S740" t="s">
        <v>1898</v>
      </c>
      <c r="T740" t="s">
        <v>1898</v>
      </c>
      <c r="U740" t="s">
        <v>1898</v>
      </c>
      <c r="V740" t="s">
        <v>1898</v>
      </c>
      <c r="W740">
        <v>0</v>
      </c>
      <c r="X740" t="s">
        <v>1898</v>
      </c>
      <c r="Y740" t="s">
        <v>1898</v>
      </c>
      <c r="Z740" t="s">
        <v>1898</v>
      </c>
      <c r="AA740" t="s">
        <v>1898</v>
      </c>
      <c r="AB740" t="s">
        <v>1898</v>
      </c>
    </row>
    <row r="741" spans="1:28" x14ac:dyDescent="0.35">
      <c r="A741" t="s">
        <v>1320</v>
      </c>
      <c r="B741" s="1">
        <v>44221</v>
      </c>
      <c r="C741" s="1">
        <v>44274</v>
      </c>
      <c r="D741">
        <v>1</v>
      </c>
      <c r="E741" t="s">
        <v>1323</v>
      </c>
      <c r="F741" s="1">
        <v>44221</v>
      </c>
      <c r="G741">
        <v>0</v>
      </c>
      <c r="H741" s="1">
        <v>44221</v>
      </c>
      <c r="I741">
        <v>0</v>
      </c>
      <c r="J741" t="s">
        <v>1898</v>
      </c>
      <c r="K741" t="s">
        <v>1898</v>
      </c>
      <c r="L741" t="s">
        <v>1898</v>
      </c>
      <c r="M741" t="s">
        <v>1898</v>
      </c>
      <c r="N741" t="s">
        <v>1898</v>
      </c>
      <c r="O741" t="s">
        <v>1898</v>
      </c>
      <c r="P741">
        <v>1</v>
      </c>
      <c r="Q741">
        <v>1</v>
      </c>
      <c r="R741">
        <v>0</v>
      </c>
      <c r="S741">
        <v>0</v>
      </c>
      <c r="T741">
        <v>0</v>
      </c>
      <c r="U741">
        <v>0</v>
      </c>
      <c r="V741">
        <v>0</v>
      </c>
      <c r="W741">
        <v>0</v>
      </c>
      <c r="X741" t="s">
        <v>1898</v>
      </c>
      <c r="Y741" t="s">
        <v>1898</v>
      </c>
      <c r="Z741" t="s">
        <v>1898</v>
      </c>
      <c r="AA741" t="s">
        <v>1898</v>
      </c>
      <c r="AB741" t="s">
        <v>1898</v>
      </c>
    </row>
    <row r="742" spans="1:28" x14ac:dyDescent="0.35">
      <c r="A742" t="s">
        <v>1320</v>
      </c>
      <c r="B742" s="1">
        <v>44228</v>
      </c>
      <c r="C742" s="1">
        <v>44274</v>
      </c>
      <c r="D742">
        <v>1</v>
      </c>
      <c r="E742" t="s">
        <v>1326</v>
      </c>
      <c r="F742" s="1">
        <v>44228</v>
      </c>
      <c r="G742">
        <v>0</v>
      </c>
      <c r="H742" s="1">
        <v>44228</v>
      </c>
      <c r="I742">
        <v>0</v>
      </c>
      <c r="J742" t="s">
        <v>1898</v>
      </c>
      <c r="K742" t="s">
        <v>1898</v>
      </c>
      <c r="L742" t="s">
        <v>1898</v>
      </c>
      <c r="M742" t="s">
        <v>1898</v>
      </c>
      <c r="N742" t="s">
        <v>1898</v>
      </c>
      <c r="O742" t="s">
        <v>1898</v>
      </c>
      <c r="P742">
        <v>1</v>
      </c>
      <c r="Q742">
        <v>0</v>
      </c>
      <c r="R742">
        <v>0</v>
      </c>
      <c r="S742">
        <v>1</v>
      </c>
      <c r="T742">
        <v>0</v>
      </c>
      <c r="U742">
        <v>0</v>
      </c>
      <c r="V742">
        <v>0</v>
      </c>
      <c r="W742">
        <v>0</v>
      </c>
      <c r="X742" t="s">
        <v>1898</v>
      </c>
      <c r="Y742" t="s">
        <v>1898</v>
      </c>
      <c r="Z742" t="s">
        <v>1898</v>
      </c>
      <c r="AA742" t="s">
        <v>1898</v>
      </c>
      <c r="AB742" t="s">
        <v>1898</v>
      </c>
    </row>
    <row r="743" spans="1:28" x14ac:dyDescent="0.35">
      <c r="A743" t="s">
        <v>1320</v>
      </c>
      <c r="B743" s="1">
        <v>44237</v>
      </c>
      <c r="C743" s="1">
        <v>44274</v>
      </c>
      <c r="D743">
        <v>1</v>
      </c>
      <c r="E743" t="s">
        <v>1329</v>
      </c>
      <c r="F743" s="1">
        <v>44237</v>
      </c>
      <c r="G743">
        <v>0</v>
      </c>
      <c r="H743" s="1">
        <v>44237</v>
      </c>
      <c r="I743">
        <v>1</v>
      </c>
      <c r="J743">
        <v>0</v>
      </c>
      <c r="K743">
        <v>0</v>
      </c>
      <c r="L743">
        <v>1</v>
      </c>
      <c r="M743">
        <v>0</v>
      </c>
      <c r="N743">
        <v>0</v>
      </c>
      <c r="O743">
        <v>0</v>
      </c>
      <c r="P743">
        <v>1</v>
      </c>
      <c r="Q743">
        <v>0</v>
      </c>
      <c r="R743">
        <v>0</v>
      </c>
      <c r="S743">
        <v>1</v>
      </c>
      <c r="T743">
        <v>0</v>
      </c>
      <c r="U743">
        <v>0</v>
      </c>
      <c r="V743">
        <v>0</v>
      </c>
      <c r="W743">
        <v>0</v>
      </c>
      <c r="X743" t="s">
        <v>1898</v>
      </c>
      <c r="Y743" t="s">
        <v>1898</v>
      </c>
      <c r="Z743" t="s">
        <v>1898</v>
      </c>
      <c r="AA743" t="s">
        <v>1898</v>
      </c>
      <c r="AB743" t="s">
        <v>1898</v>
      </c>
    </row>
    <row r="744" spans="1:28" x14ac:dyDescent="0.35">
      <c r="A744" t="s">
        <v>1320</v>
      </c>
      <c r="B744" s="1">
        <v>44238</v>
      </c>
      <c r="C744" s="1">
        <v>44274</v>
      </c>
      <c r="D744">
        <v>1</v>
      </c>
      <c r="E744" t="s">
        <v>1942</v>
      </c>
      <c r="F744" s="1">
        <v>44238</v>
      </c>
      <c r="G744">
        <v>0</v>
      </c>
      <c r="H744" s="1">
        <v>44238</v>
      </c>
      <c r="I744">
        <v>1</v>
      </c>
      <c r="J744">
        <v>0</v>
      </c>
      <c r="K744">
        <v>0</v>
      </c>
      <c r="L744">
        <v>1</v>
      </c>
      <c r="M744">
        <v>0</v>
      </c>
      <c r="N744">
        <v>0</v>
      </c>
      <c r="O744">
        <v>0</v>
      </c>
      <c r="P744">
        <v>1</v>
      </c>
      <c r="Q744">
        <v>0</v>
      </c>
      <c r="R744">
        <v>0</v>
      </c>
      <c r="S744">
        <v>1</v>
      </c>
      <c r="T744">
        <v>0</v>
      </c>
      <c r="U744">
        <v>0</v>
      </c>
      <c r="V744">
        <v>0</v>
      </c>
      <c r="W744">
        <v>0</v>
      </c>
      <c r="X744" t="s">
        <v>1898</v>
      </c>
      <c r="Y744" t="s">
        <v>1898</v>
      </c>
      <c r="Z744" t="s">
        <v>1898</v>
      </c>
      <c r="AA744" t="s">
        <v>1898</v>
      </c>
      <c r="AB744" t="s">
        <v>1898</v>
      </c>
    </row>
    <row r="745" spans="1:28" x14ac:dyDescent="0.35">
      <c r="A745" t="s">
        <v>1320</v>
      </c>
      <c r="B745" s="1">
        <v>44245</v>
      </c>
      <c r="C745" s="1">
        <v>44274</v>
      </c>
      <c r="D745">
        <v>1</v>
      </c>
      <c r="E745" t="s">
        <v>1335</v>
      </c>
      <c r="F745" s="1">
        <v>44245</v>
      </c>
      <c r="G745">
        <v>0</v>
      </c>
      <c r="H745" s="1">
        <v>44245</v>
      </c>
      <c r="I745">
        <v>0</v>
      </c>
      <c r="J745" t="s">
        <v>1898</v>
      </c>
      <c r="K745" t="s">
        <v>1898</v>
      </c>
      <c r="L745" t="s">
        <v>1898</v>
      </c>
      <c r="M745" t="s">
        <v>1898</v>
      </c>
      <c r="N745" t="s">
        <v>1898</v>
      </c>
      <c r="O745" t="s">
        <v>1898</v>
      </c>
      <c r="P745">
        <v>1</v>
      </c>
      <c r="Q745">
        <v>0</v>
      </c>
      <c r="R745">
        <v>0</v>
      </c>
      <c r="S745">
        <v>1</v>
      </c>
      <c r="T745">
        <v>0</v>
      </c>
      <c r="U745">
        <v>0</v>
      </c>
      <c r="V745">
        <v>0</v>
      </c>
      <c r="W745">
        <v>0</v>
      </c>
      <c r="X745" t="s">
        <v>1898</v>
      </c>
      <c r="Y745" t="s">
        <v>1898</v>
      </c>
      <c r="Z745" t="s">
        <v>1898</v>
      </c>
      <c r="AA745" t="s">
        <v>1898</v>
      </c>
      <c r="AB745" t="s">
        <v>1898</v>
      </c>
    </row>
    <row r="746" spans="1:28" x14ac:dyDescent="0.35">
      <c r="A746" t="s">
        <v>1320</v>
      </c>
      <c r="B746" s="1">
        <v>44275</v>
      </c>
      <c r="C746" s="1">
        <v>44701</v>
      </c>
      <c r="D746">
        <v>1</v>
      </c>
      <c r="E746" t="s">
        <v>1323</v>
      </c>
      <c r="F746" s="1">
        <v>44221</v>
      </c>
      <c r="G746">
        <v>3</v>
      </c>
      <c r="H746" s="1">
        <v>44221</v>
      </c>
      <c r="I746">
        <v>0</v>
      </c>
      <c r="J746" t="s">
        <v>1898</v>
      </c>
      <c r="K746" t="s">
        <v>1898</v>
      </c>
      <c r="L746" t="s">
        <v>1898</v>
      </c>
      <c r="M746" t="s">
        <v>1898</v>
      </c>
      <c r="N746" t="s">
        <v>1898</v>
      </c>
      <c r="O746" t="s">
        <v>1898</v>
      </c>
      <c r="P746">
        <v>1</v>
      </c>
      <c r="Q746">
        <v>1</v>
      </c>
      <c r="R746">
        <v>0</v>
      </c>
      <c r="S746">
        <v>0</v>
      </c>
      <c r="T746">
        <v>0</v>
      </c>
      <c r="U746">
        <v>0</v>
      </c>
      <c r="V746">
        <v>0</v>
      </c>
      <c r="W746">
        <v>0</v>
      </c>
      <c r="X746" t="s">
        <v>1898</v>
      </c>
      <c r="Y746" t="s">
        <v>1898</v>
      </c>
      <c r="Z746" t="s">
        <v>1898</v>
      </c>
      <c r="AA746" t="s">
        <v>1898</v>
      </c>
      <c r="AB746" t="s">
        <v>1898</v>
      </c>
    </row>
    <row r="747" spans="1:28" x14ac:dyDescent="0.35">
      <c r="A747" t="s">
        <v>1320</v>
      </c>
      <c r="B747" s="1">
        <v>44275</v>
      </c>
      <c r="C747" s="1">
        <v>44701</v>
      </c>
      <c r="D747">
        <v>1</v>
      </c>
      <c r="E747" t="s">
        <v>1942</v>
      </c>
      <c r="F747" s="1">
        <v>44238</v>
      </c>
      <c r="G747">
        <v>3</v>
      </c>
      <c r="H747" s="1">
        <v>44238</v>
      </c>
      <c r="I747">
        <v>1</v>
      </c>
      <c r="J747">
        <v>0</v>
      </c>
      <c r="K747">
        <v>0</v>
      </c>
      <c r="L747">
        <v>1</v>
      </c>
      <c r="M747">
        <v>0</v>
      </c>
      <c r="N747">
        <v>0</v>
      </c>
      <c r="O747">
        <v>0</v>
      </c>
      <c r="P747">
        <v>1</v>
      </c>
      <c r="Q747">
        <v>0</v>
      </c>
      <c r="R747">
        <v>0</v>
      </c>
      <c r="S747">
        <v>1</v>
      </c>
      <c r="T747">
        <v>0</v>
      </c>
      <c r="U747">
        <v>0</v>
      </c>
      <c r="V747">
        <v>0</v>
      </c>
      <c r="W747">
        <v>0</v>
      </c>
      <c r="X747" t="s">
        <v>1898</v>
      </c>
      <c r="Y747" t="s">
        <v>1898</v>
      </c>
      <c r="Z747" t="s">
        <v>1898</v>
      </c>
      <c r="AA747" t="s">
        <v>1898</v>
      </c>
      <c r="AB747" t="s">
        <v>1898</v>
      </c>
    </row>
    <row r="748" spans="1:28" x14ac:dyDescent="0.35">
      <c r="A748" t="s">
        <v>1320</v>
      </c>
      <c r="B748" s="1">
        <v>44275</v>
      </c>
      <c r="C748" s="1">
        <v>44701</v>
      </c>
      <c r="D748">
        <v>1</v>
      </c>
      <c r="E748" t="s">
        <v>1326</v>
      </c>
      <c r="F748" s="1">
        <v>44228</v>
      </c>
      <c r="G748">
        <v>3</v>
      </c>
      <c r="H748" s="1">
        <v>44228</v>
      </c>
      <c r="I748">
        <v>0</v>
      </c>
      <c r="J748" t="s">
        <v>1898</v>
      </c>
      <c r="K748" t="s">
        <v>1898</v>
      </c>
      <c r="L748" t="s">
        <v>1898</v>
      </c>
      <c r="M748" t="s">
        <v>1898</v>
      </c>
      <c r="N748" t="s">
        <v>1898</v>
      </c>
      <c r="O748" t="s">
        <v>1898</v>
      </c>
      <c r="P748">
        <v>1</v>
      </c>
      <c r="Q748">
        <v>0</v>
      </c>
      <c r="R748">
        <v>0</v>
      </c>
      <c r="S748">
        <v>1</v>
      </c>
      <c r="T748">
        <v>0</v>
      </c>
      <c r="U748">
        <v>0</v>
      </c>
      <c r="V748">
        <v>0</v>
      </c>
      <c r="W748">
        <v>0</v>
      </c>
      <c r="X748" t="s">
        <v>1898</v>
      </c>
      <c r="Y748" t="s">
        <v>1898</v>
      </c>
      <c r="Z748" t="s">
        <v>1898</v>
      </c>
      <c r="AA748" t="s">
        <v>1898</v>
      </c>
      <c r="AB748" t="s">
        <v>1898</v>
      </c>
    </row>
    <row r="749" spans="1:28" x14ac:dyDescent="0.35">
      <c r="A749" t="s">
        <v>1320</v>
      </c>
      <c r="B749" s="1">
        <v>44275</v>
      </c>
      <c r="C749" s="1">
        <v>44701</v>
      </c>
      <c r="D749">
        <v>1</v>
      </c>
      <c r="E749" t="s">
        <v>1329</v>
      </c>
      <c r="F749" s="1">
        <v>44237</v>
      </c>
      <c r="G749">
        <v>3</v>
      </c>
      <c r="H749" s="1">
        <v>44237</v>
      </c>
      <c r="I749">
        <v>1</v>
      </c>
      <c r="J749">
        <v>0</v>
      </c>
      <c r="K749">
        <v>0</v>
      </c>
      <c r="L749">
        <v>1</v>
      </c>
      <c r="M749">
        <v>0</v>
      </c>
      <c r="N749">
        <v>0</v>
      </c>
      <c r="O749">
        <v>0</v>
      </c>
      <c r="P749">
        <v>1</v>
      </c>
      <c r="Q749">
        <v>0</v>
      </c>
      <c r="R749">
        <v>0</v>
      </c>
      <c r="S749">
        <v>1</v>
      </c>
      <c r="T749">
        <v>0</v>
      </c>
      <c r="U749">
        <v>0</v>
      </c>
      <c r="V749">
        <v>0</v>
      </c>
      <c r="W749">
        <v>0</v>
      </c>
      <c r="X749" t="s">
        <v>1898</v>
      </c>
      <c r="Y749" t="s">
        <v>1898</v>
      </c>
      <c r="Z749" t="s">
        <v>1898</v>
      </c>
      <c r="AA749" t="s">
        <v>1898</v>
      </c>
      <c r="AB749" t="s">
        <v>1898</v>
      </c>
    </row>
    <row r="750" spans="1:28" x14ac:dyDescent="0.35">
      <c r="A750" t="s">
        <v>1320</v>
      </c>
      <c r="B750" s="1">
        <v>44275</v>
      </c>
      <c r="C750" s="1">
        <v>44701</v>
      </c>
      <c r="D750">
        <v>1</v>
      </c>
      <c r="E750" t="s">
        <v>1335</v>
      </c>
      <c r="F750" s="1">
        <v>44245</v>
      </c>
      <c r="G750">
        <v>3</v>
      </c>
      <c r="H750" s="1">
        <v>44245</v>
      </c>
      <c r="I750">
        <v>0</v>
      </c>
      <c r="J750" t="s">
        <v>1898</v>
      </c>
      <c r="K750" t="s">
        <v>1898</v>
      </c>
      <c r="L750" t="s">
        <v>1898</v>
      </c>
      <c r="M750" t="s">
        <v>1898</v>
      </c>
      <c r="N750" t="s">
        <v>1898</v>
      </c>
      <c r="O750" t="s">
        <v>1898</v>
      </c>
      <c r="P750">
        <v>1</v>
      </c>
      <c r="Q750">
        <v>0</v>
      </c>
      <c r="R750">
        <v>0</v>
      </c>
      <c r="S750">
        <v>1</v>
      </c>
      <c r="T750">
        <v>0</v>
      </c>
      <c r="U750">
        <v>0</v>
      </c>
      <c r="V750">
        <v>0</v>
      </c>
      <c r="W750">
        <v>0</v>
      </c>
      <c r="X750" t="s">
        <v>1898</v>
      </c>
      <c r="Y750" t="s">
        <v>1898</v>
      </c>
      <c r="Z750" t="s">
        <v>1898</v>
      </c>
      <c r="AA750" t="s">
        <v>1898</v>
      </c>
      <c r="AB750" t="s">
        <v>1898</v>
      </c>
    </row>
    <row r="751" spans="1:28" x14ac:dyDescent="0.35">
      <c r="A751" t="s">
        <v>1320</v>
      </c>
      <c r="B751" s="1">
        <v>44275</v>
      </c>
      <c r="C751" s="1">
        <v>44701</v>
      </c>
      <c r="D751">
        <v>1</v>
      </c>
      <c r="E751" t="s">
        <v>257</v>
      </c>
      <c r="F751" s="1">
        <v>44215</v>
      </c>
      <c r="G751">
        <v>3</v>
      </c>
      <c r="H751" s="1">
        <v>44244</v>
      </c>
      <c r="I751">
        <v>1</v>
      </c>
      <c r="J751">
        <v>0</v>
      </c>
      <c r="K751">
        <v>1</v>
      </c>
      <c r="L751">
        <v>0</v>
      </c>
      <c r="M751">
        <v>1</v>
      </c>
      <c r="N751">
        <v>0</v>
      </c>
      <c r="O751">
        <v>0</v>
      </c>
      <c r="P751">
        <v>0</v>
      </c>
      <c r="Q751" t="s">
        <v>1898</v>
      </c>
      <c r="R751" t="s">
        <v>1898</v>
      </c>
      <c r="S751" t="s">
        <v>1898</v>
      </c>
      <c r="T751" t="s">
        <v>1898</v>
      </c>
      <c r="U751" t="s">
        <v>1898</v>
      </c>
      <c r="V751" t="s">
        <v>1898</v>
      </c>
      <c r="W751">
        <v>0</v>
      </c>
      <c r="X751" t="s">
        <v>1898</v>
      </c>
      <c r="Y751" t="s">
        <v>1898</v>
      </c>
      <c r="Z751" t="s">
        <v>1898</v>
      </c>
      <c r="AA751" t="s">
        <v>1898</v>
      </c>
      <c r="AB751" t="s">
        <v>1898</v>
      </c>
    </row>
    <row r="752" spans="1:28" x14ac:dyDescent="0.35">
      <c r="A752" t="s">
        <v>1320</v>
      </c>
      <c r="B752" s="1">
        <v>44285</v>
      </c>
      <c r="C752" s="1">
        <v>44285</v>
      </c>
      <c r="D752">
        <v>1</v>
      </c>
      <c r="E752" t="s">
        <v>707</v>
      </c>
      <c r="F752" s="1">
        <v>44285</v>
      </c>
      <c r="G752">
        <v>0</v>
      </c>
      <c r="H752" s="1">
        <v>44285</v>
      </c>
      <c r="I752">
        <v>1</v>
      </c>
      <c r="J752">
        <v>0</v>
      </c>
      <c r="K752">
        <v>1</v>
      </c>
      <c r="L752">
        <v>0</v>
      </c>
      <c r="M752">
        <v>1</v>
      </c>
      <c r="N752">
        <v>0</v>
      </c>
      <c r="O752">
        <v>0</v>
      </c>
      <c r="P752">
        <v>0</v>
      </c>
      <c r="Q752" t="s">
        <v>1898</v>
      </c>
      <c r="R752" t="s">
        <v>1898</v>
      </c>
      <c r="S752" t="s">
        <v>1898</v>
      </c>
      <c r="T752" t="s">
        <v>1898</v>
      </c>
      <c r="U752" t="s">
        <v>1898</v>
      </c>
      <c r="V752" t="s">
        <v>1898</v>
      </c>
      <c r="W752">
        <v>0</v>
      </c>
      <c r="X752" t="s">
        <v>1898</v>
      </c>
      <c r="Y752" t="s">
        <v>1898</v>
      </c>
      <c r="Z752" t="s">
        <v>1898</v>
      </c>
      <c r="AA752" t="s">
        <v>1898</v>
      </c>
      <c r="AB752" t="s">
        <v>1898</v>
      </c>
    </row>
    <row r="753" spans="1:28" x14ac:dyDescent="0.35">
      <c r="A753" t="s">
        <v>1320</v>
      </c>
      <c r="B753" s="1">
        <v>44286</v>
      </c>
      <c r="C753" s="1">
        <v>44701</v>
      </c>
      <c r="D753">
        <v>1</v>
      </c>
      <c r="E753" t="s">
        <v>707</v>
      </c>
      <c r="F753" s="1">
        <v>44285</v>
      </c>
      <c r="G753">
        <v>3</v>
      </c>
      <c r="H753" s="1">
        <v>44285</v>
      </c>
      <c r="I753">
        <v>1</v>
      </c>
      <c r="J753">
        <v>0</v>
      </c>
      <c r="K753">
        <v>1</v>
      </c>
      <c r="L753">
        <v>0</v>
      </c>
      <c r="M753">
        <v>1</v>
      </c>
      <c r="N753">
        <v>0</v>
      </c>
      <c r="O753">
        <v>0</v>
      </c>
      <c r="P753">
        <v>0</v>
      </c>
      <c r="Q753" t="s">
        <v>1898</v>
      </c>
      <c r="R753" t="s">
        <v>1898</v>
      </c>
      <c r="S753" t="s">
        <v>1898</v>
      </c>
      <c r="T753" t="s">
        <v>1898</v>
      </c>
      <c r="U753" t="s">
        <v>1898</v>
      </c>
      <c r="V753" t="s">
        <v>1898</v>
      </c>
      <c r="W753">
        <v>0</v>
      </c>
      <c r="X753" t="s">
        <v>1898</v>
      </c>
      <c r="Y753" t="s">
        <v>1898</v>
      </c>
      <c r="Z753" t="s">
        <v>1898</v>
      </c>
      <c r="AA753" t="s">
        <v>1898</v>
      </c>
      <c r="AB753" t="s">
        <v>1898</v>
      </c>
    </row>
    <row r="754" spans="1:28" x14ac:dyDescent="0.35">
      <c r="A754" t="s">
        <v>1320</v>
      </c>
      <c r="B754" s="1">
        <v>44567</v>
      </c>
      <c r="C754" s="1">
        <v>44640</v>
      </c>
      <c r="D754">
        <v>1</v>
      </c>
      <c r="E754" t="s">
        <v>1943</v>
      </c>
      <c r="F754" s="1">
        <v>44567</v>
      </c>
      <c r="G754">
        <v>0</v>
      </c>
      <c r="H754" s="1">
        <v>44580</v>
      </c>
      <c r="I754">
        <v>1</v>
      </c>
      <c r="J754">
        <v>0</v>
      </c>
      <c r="K754">
        <v>1</v>
      </c>
      <c r="L754">
        <v>0</v>
      </c>
      <c r="M754">
        <v>1</v>
      </c>
      <c r="N754">
        <v>0</v>
      </c>
      <c r="O754">
        <v>0</v>
      </c>
      <c r="P754">
        <v>1</v>
      </c>
      <c r="Q754">
        <v>0</v>
      </c>
      <c r="R754">
        <v>1</v>
      </c>
      <c r="S754">
        <v>0</v>
      </c>
      <c r="T754">
        <v>1</v>
      </c>
      <c r="U754">
        <v>0</v>
      </c>
      <c r="V754">
        <v>0</v>
      </c>
      <c r="W754">
        <v>0</v>
      </c>
      <c r="X754" t="s">
        <v>1898</v>
      </c>
      <c r="Y754" t="s">
        <v>1898</v>
      </c>
      <c r="Z754" t="s">
        <v>1898</v>
      </c>
      <c r="AA754" t="s">
        <v>1898</v>
      </c>
      <c r="AB754" t="s">
        <v>1898</v>
      </c>
    </row>
    <row r="755" spans="1:28" x14ac:dyDescent="0.35">
      <c r="A755" t="s">
        <v>1320</v>
      </c>
      <c r="B755" s="1">
        <v>44592</v>
      </c>
      <c r="C755" s="1">
        <v>44640</v>
      </c>
      <c r="D755">
        <v>1</v>
      </c>
      <c r="E755" t="s">
        <v>1344</v>
      </c>
      <c r="F755" s="1">
        <v>44592</v>
      </c>
      <c r="G755">
        <v>0</v>
      </c>
      <c r="H755" s="1">
        <v>44592</v>
      </c>
      <c r="I755">
        <v>1</v>
      </c>
      <c r="J755">
        <v>0</v>
      </c>
      <c r="K755">
        <v>1</v>
      </c>
      <c r="L755">
        <v>0</v>
      </c>
      <c r="M755">
        <v>1</v>
      </c>
      <c r="N755">
        <v>0</v>
      </c>
      <c r="O755">
        <v>0</v>
      </c>
      <c r="P755">
        <v>0</v>
      </c>
      <c r="Q755" t="s">
        <v>1898</v>
      </c>
      <c r="R755" t="s">
        <v>1898</v>
      </c>
      <c r="S755" t="s">
        <v>1898</v>
      </c>
      <c r="T755" t="s">
        <v>1898</v>
      </c>
      <c r="U755" t="s">
        <v>1898</v>
      </c>
      <c r="V755" t="s">
        <v>1898</v>
      </c>
      <c r="W755">
        <v>0</v>
      </c>
      <c r="X755" t="s">
        <v>1898</v>
      </c>
      <c r="Y755" t="s">
        <v>1898</v>
      </c>
      <c r="Z755" t="s">
        <v>1898</v>
      </c>
      <c r="AA755" t="s">
        <v>1898</v>
      </c>
      <c r="AB755" t="s">
        <v>1898</v>
      </c>
    </row>
    <row r="756" spans="1:28" x14ac:dyDescent="0.35">
      <c r="A756" t="s">
        <v>1320</v>
      </c>
      <c r="B756" s="1">
        <v>44594</v>
      </c>
      <c r="C756" s="1">
        <v>44640</v>
      </c>
      <c r="D756">
        <v>1</v>
      </c>
      <c r="E756" t="s">
        <v>1944</v>
      </c>
      <c r="F756" s="1">
        <v>44594</v>
      </c>
      <c r="G756">
        <v>0</v>
      </c>
      <c r="H756" s="1">
        <v>44594</v>
      </c>
      <c r="I756">
        <v>0</v>
      </c>
      <c r="J756" t="s">
        <v>1898</v>
      </c>
      <c r="K756" t="s">
        <v>1898</v>
      </c>
      <c r="L756" t="s">
        <v>1898</v>
      </c>
      <c r="M756" t="s">
        <v>1898</v>
      </c>
      <c r="N756" t="s">
        <v>1898</v>
      </c>
      <c r="O756" t="s">
        <v>1898</v>
      </c>
      <c r="P756">
        <v>1</v>
      </c>
      <c r="Q756">
        <v>1</v>
      </c>
      <c r="R756">
        <v>0</v>
      </c>
      <c r="S756">
        <v>0</v>
      </c>
      <c r="T756">
        <v>0</v>
      </c>
      <c r="U756">
        <v>0</v>
      </c>
      <c r="V756">
        <v>0</v>
      </c>
      <c r="W756">
        <v>0</v>
      </c>
      <c r="X756" t="s">
        <v>1898</v>
      </c>
      <c r="Y756" t="s">
        <v>1898</v>
      </c>
      <c r="Z756" t="s">
        <v>1898</v>
      </c>
      <c r="AA756" t="s">
        <v>1898</v>
      </c>
      <c r="AB756" t="s">
        <v>1898</v>
      </c>
    </row>
    <row r="757" spans="1:28" x14ac:dyDescent="0.35">
      <c r="A757" t="s">
        <v>1320</v>
      </c>
      <c r="B757" s="1">
        <v>44641</v>
      </c>
      <c r="C757" s="1">
        <v>44701</v>
      </c>
      <c r="D757">
        <v>1</v>
      </c>
      <c r="E757" t="s">
        <v>1944</v>
      </c>
      <c r="F757" s="1">
        <v>44594</v>
      </c>
      <c r="G757">
        <v>3</v>
      </c>
      <c r="H757" s="1">
        <v>44641</v>
      </c>
      <c r="I757">
        <v>0</v>
      </c>
      <c r="J757" t="s">
        <v>1898</v>
      </c>
      <c r="K757" t="s">
        <v>1898</v>
      </c>
      <c r="L757" t="s">
        <v>1898</v>
      </c>
      <c r="M757" t="s">
        <v>1898</v>
      </c>
      <c r="N757" t="s">
        <v>1898</v>
      </c>
      <c r="O757" t="s">
        <v>1898</v>
      </c>
      <c r="P757">
        <v>1</v>
      </c>
      <c r="Q757">
        <v>1</v>
      </c>
      <c r="R757">
        <v>0</v>
      </c>
      <c r="S757">
        <v>0</v>
      </c>
      <c r="T757">
        <v>0</v>
      </c>
      <c r="U757">
        <v>0</v>
      </c>
      <c r="V757">
        <v>0</v>
      </c>
      <c r="W757">
        <v>0</v>
      </c>
      <c r="X757" t="s">
        <v>1898</v>
      </c>
      <c r="Y757" t="s">
        <v>1898</v>
      </c>
      <c r="Z757" t="s">
        <v>1898</v>
      </c>
      <c r="AA757" t="s">
        <v>1898</v>
      </c>
      <c r="AB757" t="s">
        <v>1898</v>
      </c>
    </row>
    <row r="758" spans="1:28" x14ac:dyDescent="0.35">
      <c r="A758" t="s">
        <v>1320</v>
      </c>
      <c r="B758" s="1">
        <v>44641</v>
      </c>
      <c r="C758" s="1">
        <v>44701</v>
      </c>
      <c r="D758">
        <v>1</v>
      </c>
      <c r="E758" t="s">
        <v>1943</v>
      </c>
      <c r="F758" s="1">
        <v>44567</v>
      </c>
      <c r="G758">
        <v>3</v>
      </c>
      <c r="H758" s="1">
        <v>44641</v>
      </c>
      <c r="I758">
        <v>1</v>
      </c>
      <c r="J758">
        <v>0</v>
      </c>
      <c r="K758">
        <v>1</v>
      </c>
      <c r="L758">
        <v>0</v>
      </c>
      <c r="M758">
        <v>1</v>
      </c>
      <c r="N758">
        <v>0</v>
      </c>
      <c r="O758">
        <v>0</v>
      </c>
      <c r="P758">
        <v>1</v>
      </c>
      <c r="Q758">
        <v>0</v>
      </c>
      <c r="R758">
        <v>1</v>
      </c>
      <c r="S758">
        <v>0</v>
      </c>
      <c r="T758">
        <v>1</v>
      </c>
      <c r="U758">
        <v>0</v>
      </c>
      <c r="V758">
        <v>0</v>
      </c>
      <c r="W758">
        <v>0</v>
      </c>
      <c r="X758" t="s">
        <v>1898</v>
      </c>
      <c r="Y758" t="s">
        <v>1898</v>
      </c>
      <c r="Z758" t="s">
        <v>1898</v>
      </c>
      <c r="AA758" t="s">
        <v>1898</v>
      </c>
      <c r="AB758" t="s">
        <v>1898</v>
      </c>
    </row>
    <row r="759" spans="1:28" x14ac:dyDescent="0.35">
      <c r="A759" t="s">
        <v>1320</v>
      </c>
      <c r="B759" s="1">
        <v>44641</v>
      </c>
      <c r="C759" s="1">
        <v>44701</v>
      </c>
      <c r="D759">
        <v>1</v>
      </c>
      <c r="E759" t="s">
        <v>1344</v>
      </c>
      <c r="F759" s="1">
        <v>44592</v>
      </c>
      <c r="G759">
        <v>3</v>
      </c>
      <c r="H759" s="1">
        <v>44641</v>
      </c>
      <c r="I759">
        <v>1</v>
      </c>
      <c r="J759">
        <v>0</v>
      </c>
      <c r="K759">
        <v>1</v>
      </c>
      <c r="L759">
        <v>0</v>
      </c>
      <c r="M759">
        <v>1</v>
      </c>
      <c r="N759">
        <v>0</v>
      </c>
      <c r="O759">
        <v>0</v>
      </c>
      <c r="P759">
        <v>0</v>
      </c>
      <c r="Q759" t="s">
        <v>1898</v>
      </c>
      <c r="R759" t="s">
        <v>1898</v>
      </c>
      <c r="S759" t="s">
        <v>1898</v>
      </c>
      <c r="T759" t="s">
        <v>1898</v>
      </c>
      <c r="U759" t="s">
        <v>1898</v>
      </c>
      <c r="V759" t="s">
        <v>1898</v>
      </c>
      <c r="W759">
        <v>0</v>
      </c>
      <c r="X759" t="s">
        <v>1898</v>
      </c>
      <c r="Y759" t="s">
        <v>1898</v>
      </c>
      <c r="Z759" t="s">
        <v>1898</v>
      </c>
      <c r="AA759" t="s">
        <v>1898</v>
      </c>
      <c r="AB759" t="s">
        <v>1898</v>
      </c>
    </row>
    <row r="760" spans="1:28" x14ac:dyDescent="0.35">
      <c r="A760" t="s">
        <v>1350</v>
      </c>
      <c r="B760" s="1">
        <v>44197</v>
      </c>
      <c r="C760" s="1">
        <v>44202</v>
      </c>
      <c r="D760">
        <v>0</v>
      </c>
      <c r="E760" t="s">
        <v>1898</v>
      </c>
      <c r="G760" t="s">
        <v>1898</v>
      </c>
      <c r="I760" t="s">
        <v>1898</v>
      </c>
      <c r="J760" t="s">
        <v>1898</v>
      </c>
      <c r="K760" t="s">
        <v>1898</v>
      </c>
      <c r="L760" t="s">
        <v>1898</v>
      </c>
      <c r="M760" t="s">
        <v>1898</v>
      </c>
      <c r="N760" t="s">
        <v>1898</v>
      </c>
      <c r="O760" t="s">
        <v>1898</v>
      </c>
      <c r="P760" t="s">
        <v>1898</v>
      </c>
      <c r="Q760" t="s">
        <v>1898</v>
      </c>
      <c r="R760" t="s">
        <v>1898</v>
      </c>
      <c r="S760" t="s">
        <v>1898</v>
      </c>
      <c r="T760" t="s">
        <v>1898</v>
      </c>
      <c r="U760" t="s">
        <v>1898</v>
      </c>
      <c r="V760" t="s">
        <v>1898</v>
      </c>
      <c r="W760" t="s">
        <v>1898</v>
      </c>
      <c r="X760" t="s">
        <v>1898</v>
      </c>
      <c r="Y760" t="s">
        <v>1898</v>
      </c>
      <c r="Z760" t="s">
        <v>1898</v>
      </c>
      <c r="AA760" t="s">
        <v>1898</v>
      </c>
      <c r="AB760" t="s">
        <v>1898</v>
      </c>
    </row>
    <row r="761" spans="1:28" x14ac:dyDescent="0.35">
      <c r="A761" t="s">
        <v>1350</v>
      </c>
      <c r="B761" s="1">
        <v>44203</v>
      </c>
      <c r="C761" s="1">
        <v>44701</v>
      </c>
      <c r="D761">
        <v>1</v>
      </c>
      <c r="E761" t="s">
        <v>1351</v>
      </c>
      <c r="F761" s="1">
        <v>44203</v>
      </c>
      <c r="G761">
        <v>0</v>
      </c>
      <c r="H761" s="1">
        <v>44566</v>
      </c>
      <c r="I761">
        <v>1</v>
      </c>
      <c r="J761">
        <v>1</v>
      </c>
      <c r="K761">
        <v>1</v>
      </c>
      <c r="L761">
        <v>0</v>
      </c>
      <c r="M761">
        <v>0</v>
      </c>
      <c r="N761">
        <v>0</v>
      </c>
      <c r="O761">
        <v>0</v>
      </c>
      <c r="P761">
        <v>0</v>
      </c>
      <c r="Q761" t="s">
        <v>1898</v>
      </c>
      <c r="R761" t="s">
        <v>1898</v>
      </c>
      <c r="S761" t="s">
        <v>1898</v>
      </c>
      <c r="T761" t="s">
        <v>1898</v>
      </c>
      <c r="U761" t="s">
        <v>1898</v>
      </c>
      <c r="V761" t="s">
        <v>1898</v>
      </c>
      <c r="W761">
        <v>0</v>
      </c>
      <c r="X761" t="s">
        <v>1898</v>
      </c>
      <c r="Y761" t="s">
        <v>1898</v>
      </c>
      <c r="Z761" t="s">
        <v>1898</v>
      </c>
      <c r="AA761" t="s">
        <v>1898</v>
      </c>
      <c r="AB761" t="s">
        <v>1898</v>
      </c>
    </row>
    <row r="762" spans="1:28" x14ac:dyDescent="0.35">
      <c r="A762" t="s">
        <v>1350</v>
      </c>
      <c r="B762" s="1">
        <v>44210</v>
      </c>
      <c r="C762" s="1">
        <v>44701</v>
      </c>
      <c r="D762">
        <v>1</v>
      </c>
      <c r="E762" t="s">
        <v>1355</v>
      </c>
      <c r="F762" s="1">
        <v>44210</v>
      </c>
      <c r="G762">
        <v>0</v>
      </c>
      <c r="H762" s="1">
        <v>44589</v>
      </c>
      <c r="I762">
        <v>1</v>
      </c>
      <c r="J762">
        <v>0</v>
      </c>
      <c r="K762">
        <v>0</v>
      </c>
      <c r="L762">
        <v>1</v>
      </c>
      <c r="M762">
        <v>0</v>
      </c>
      <c r="N762">
        <v>0</v>
      </c>
      <c r="O762">
        <v>0</v>
      </c>
      <c r="P762">
        <v>0</v>
      </c>
      <c r="Q762" t="s">
        <v>1898</v>
      </c>
      <c r="R762" t="s">
        <v>1898</v>
      </c>
      <c r="S762" t="s">
        <v>1898</v>
      </c>
      <c r="T762" t="s">
        <v>1898</v>
      </c>
      <c r="U762" t="s">
        <v>1898</v>
      </c>
      <c r="V762" t="s">
        <v>1898</v>
      </c>
      <c r="W762">
        <v>0</v>
      </c>
      <c r="X762" t="s">
        <v>1898</v>
      </c>
      <c r="Y762" t="s">
        <v>1898</v>
      </c>
      <c r="Z762" t="s">
        <v>1898</v>
      </c>
      <c r="AA762" t="s">
        <v>1898</v>
      </c>
      <c r="AB762" t="s">
        <v>1898</v>
      </c>
    </row>
    <row r="763" spans="1:28" x14ac:dyDescent="0.35">
      <c r="A763" t="s">
        <v>1350</v>
      </c>
      <c r="B763" s="1">
        <v>44210</v>
      </c>
      <c r="C763" s="1">
        <v>44701</v>
      </c>
      <c r="D763">
        <v>1</v>
      </c>
      <c r="E763" t="s">
        <v>1353</v>
      </c>
      <c r="F763" s="1">
        <v>44210</v>
      </c>
      <c r="G763">
        <v>0</v>
      </c>
      <c r="H763" s="1">
        <v>44566</v>
      </c>
      <c r="I763">
        <v>1</v>
      </c>
      <c r="J763">
        <v>0</v>
      </c>
      <c r="K763">
        <v>1</v>
      </c>
      <c r="L763">
        <v>0</v>
      </c>
      <c r="M763">
        <v>0</v>
      </c>
      <c r="N763">
        <v>0</v>
      </c>
      <c r="O763">
        <v>0</v>
      </c>
      <c r="P763">
        <v>0</v>
      </c>
      <c r="Q763" t="s">
        <v>1898</v>
      </c>
      <c r="R763" t="s">
        <v>1898</v>
      </c>
      <c r="S763" t="s">
        <v>1898</v>
      </c>
      <c r="T763" t="s">
        <v>1898</v>
      </c>
      <c r="U763" t="s">
        <v>1898</v>
      </c>
      <c r="V763" t="s">
        <v>1898</v>
      </c>
      <c r="W763">
        <v>0</v>
      </c>
      <c r="X763" t="s">
        <v>1898</v>
      </c>
      <c r="Y763" t="s">
        <v>1898</v>
      </c>
      <c r="Z763" t="s">
        <v>1898</v>
      </c>
      <c r="AA763" t="s">
        <v>1898</v>
      </c>
      <c r="AB763" t="s">
        <v>1898</v>
      </c>
    </row>
    <row r="764" spans="1:28" x14ac:dyDescent="0.35">
      <c r="A764" t="s">
        <v>1350</v>
      </c>
      <c r="B764" s="1">
        <v>44216</v>
      </c>
      <c r="C764" s="1">
        <v>44701</v>
      </c>
      <c r="D764">
        <v>1</v>
      </c>
      <c r="E764" t="s">
        <v>1945</v>
      </c>
      <c r="F764" s="1">
        <v>44216</v>
      </c>
      <c r="G764">
        <v>0</v>
      </c>
      <c r="H764" s="1">
        <v>44566</v>
      </c>
      <c r="I764">
        <v>1</v>
      </c>
      <c r="J764">
        <v>1</v>
      </c>
      <c r="K764">
        <v>0</v>
      </c>
      <c r="L764">
        <v>0</v>
      </c>
      <c r="M764">
        <v>0</v>
      </c>
      <c r="N764">
        <v>0</v>
      </c>
      <c r="O764">
        <v>0</v>
      </c>
      <c r="P764">
        <v>0</v>
      </c>
      <c r="Q764" t="s">
        <v>1898</v>
      </c>
      <c r="R764" t="s">
        <v>1898</v>
      </c>
      <c r="S764" t="s">
        <v>1898</v>
      </c>
      <c r="T764" t="s">
        <v>1898</v>
      </c>
      <c r="U764" t="s">
        <v>1898</v>
      </c>
      <c r="V764" t="s">
        <v>1898</v>
      </c>
      <c r="W764">
        <v>0</v>
      </c>
      <c r="X764" t="s">
        <v>1898</v>
      </c>
      <c r="Y764" t="s">
        <v>1898</v>
      </c>
      <c r="Z764" t="s">
        <v>1898</v>
      </c>
      <c r="AA764" t="s">
        <v>1898</v>
      </c>
      <c r="AB764" t="s">
        <v>1898</v>
      </c>
    </row>
    <row r="765" spans="1:28" x14ac:dyDescent="0.35">
      <c r="A765" t="s">
        <v>1350</v>
      </c>
      <c r="B765" s="1">
        <v>44228</v>
      </c>
      <c r="C765" s="1">
        <v>44701</v>
      </c>
      <c r="D765">
        <v>1</v>
      </c>
      <c r="E765" t="s">
        <v>1359</v>
      </c>
      <c r="F765" s="1">
        <v>44228</v>
      </c>
      <c r="G765">
        <v>0</v>
      </c>
      <c r="H765" s="1">
        <v>44566</v>
      </c>
      <c r="I765">
        <v>1</v>
      </c>
      <c r="J765">
        <v>0</v>
      </c>
      <c r="K765">
        <v>1</v>
      </c>
      <c r="L765">
        <v>0</v>
      </c>
      <c r="M765">
        <v>0</v>
      </c>
      <c r="N765">
        <v>0</v>
      </c>
      <c r="O765">
        <v>0</v>
      </c>
      <c r="P765">
        <v>0</v>
      </c>
      <c r="Q765" t="s">
        <v>1898</v>
      </c>
      <c r="R765" t="s">
        <v>1898</v>
      </c>
      <c r="S765" t="s">
        <v>1898</v>
      </c>
      <c r="T765" t="s">
        <v>1898</v>
      </c>
      <c r="U765" t="s">
        <v>1898</v>
      </c>
      <c r="V765" t="s">
        <v>1898</v>
      </c>
      <c r="W765">
        <v>0</v>
      </c>
      <c r="X765" t="s">
        <v>1898</v>
      </c>
      <c r="Y765" t="s">
        <v>1898</v>
      </c>
      <c r="Z765" t="s">
        <v>1898</v>
      </c>
      <c r="AA765" t="s">
        <v>1898</v>
      </c>
      <c r="AB765" t="s">
        <v>1898</v>
      </c>
    </row>
    <row r="766" spans="1:28" x14ac:dyDescent="0.35">
      <c r="A766" t="s">
        <v>1350</v>
      </c>
      <c r="B766" s="1">
        <v>44232</v>
      </c>
      <c r="C766" s="1">
        <v>44701</v>
      </c>
      <c r="D766">
        <v>1</v>
      </c>
      <c r="E766" t="s">
        <v>1946</v>
      </c>
      <c r="F766" s="1">
        <v>44232</v>
      </c>
      <c r="G766">
        <v>0</v>
      </c>
      <c r="H766" s="1">
        <v>44566</v>
      </c>
      <c r="I766">
        <v>1</v>
      </c>
      <c r="J766">
        <v>1</v>
      </c>
      <c r="K766">
        <v>0</v>
      </c>
      <c r="L766">
        <v>1</v>
      </c>
      <c r="M766">
        <v>0</v>
      </c>
      <c r="N766">
        <v>0</v>
      </c>
      <c r="O766">
        <v>0</v>
      </c>
      <c r="P766">
        <v>0</v>
      </c>
      <c r="Q766" t="s">
        <v>1898</v>
      </c>
      <c r="R766" t="s">
        <v>1898</v>
      </c>
      <c r="S766" t="s">
        <v>1898</v>
      </c>
      <c r="T766" t="s">
        <v>1898</v>
      </c>
      <c r="U766" t="s">
        <v>1898</v>
      </c>
      <c r="V766" t="s">
        <v>1898</v>
      </c>
      <c r="W766">
        <v>0</v>
      </c>
      <c r="X766" t="s">
        <v>1898</v>
      </c>
      <c r="Y766" t="s">
        <v>1898</v>
      </c>
      <c r="Z766" t="s">
        <v>1898</v>
      </c>
      <c r="AA766" t="s">
        <v>1898</v>
      </c>
      <c r="AB766" t="s">
        <v>1898</v>
      </c>
    </row>
    <row r="767" spans="1:28" x14ac:dyDescent="0.35">
      <c r="A767" t="s">
        <v>1350</v>
      </c>
      <c r="B767" s="1">
        <v>44235</v>
      </c>
      <c r="C767" s="1">
        <v>44701</v>
      </c>
      <c r="D767">
        <v>1</v>
      </c>
      <c r="E767" t="s">
        <v>1365</v>
      </c>
      <c r="F767" s="1">
        <v>44235</v>
      </c>
      <c r="G767">
        <v>0</v>
      </c>
      <c r="H767" s="1">
        <v>44692</v>
      </c>
      <c r="I767">
        <v>1</v>
      </c>
      <c r="J767">
        <v>0</v>
      </c>
      <c r="K767">
        <v>0</v>
      </c>
      <c r="L767">
        <v>1</v>
      </c>
      <c r="M767">
        <v>0</v>
      </c>
      <c r="N767">
        <v>0</v>
      </c>
      <c r="O767">
        <v>0</v>
      </c>
      <c r="P767">
        <v>0</v>
      </c>
      <c r="Q767" t="s">
        <v>1898</v>
      </c>
      <c r="R767" t="s">
        <v>1898</v>
      </c>
      <c r="S767" t="s">
        <v>1898</v>
      </c>
      <c r="T767" t="s">
        <v>1898</v>
      </c>
      <c r="U767" t="s">
        <v>1898</v>
      </c>
      <c r="V767" t="s">
        <v>1898</v>
      </c>
      <c r="W767">
        <v>0</v>
      </c>
      <c r="X767" t="s">
        <v>1898</v>
      </c>
      <c r="Y767" t="s">
        <v>1898</v>
      </c>
      <c r="Z767" t="s">
        <v>1898</v>
      </c>
      <c r="AA767" t="s">
        <v>1898</v>
      </c>
      <c r="AB767" t="s">
        <v>1898</v>
      </c>
    </row>
    <row r="768" spans="1:28" x14ac:dyDescent="0.35">
      <c r="A768" t="s">
        <v>1350</v>
      </c>
      <c r="B768" s="1">
        <v>44235</v>
      </c>
      <c r="C768" s="1">
        <v>44701</v>
      </c>
      <c r="D768">
        <v>1</v>
      </c>
      <c r="E768" t="s">
        <v>1363</v>
      </c>
      <c r="F768" s="1">
        <v>44235</v>
      </c>
      <c r="G768">
        <v>0</v>
      </c>
      <c r="H768" s="1">
        <v>44690</v>
      </c>
      <c r="I768">
        <v>1</v>
      </c>
      <c r="J768">
        <v>0</v>
      </c>
      <c r="K768">
        <v>1</v>
      </c>
      <c r="L768">
        <v>1</v>
      </c>
      <c r="M768">
        <v>0</v>
      </c>
      <c r="N768">
        <v>0</v>
      </c>
      <c r="O768">
        <v>0</v>
      </c>
      <c r="P768">
        <v>0</v>
      </c>
      <c r="Q768" t="s">
        <v>1898</v>
      </c>
      <c r="R768" t="s">
        <v>1898</v>
      </c>
      <c r="S768" t="s">
        <v>1898</v>
      </c>
      <c r="T768" t="s">
        <v>1898</v>
      </c>
      <c r="U768" t="s">
        <v>1898</v>
      </c>
      <c r="V768" t="s">
        <v>1898</v>
      </c>
      <c r="W768">
        <v>0</v>
      </c>
      <c r="X768" t="s">
        <v>1898</v>
      </c>
      <c r="Y768" t="s">
        <v>1898</v>
      </c>
      <c r="Z768" t="s">
        <v>1898</v>
      </c>
      <c r="AA768" t="s">
        <v>1898</v>
      </c>
      <c r="AB768" t="s">
        <v>1898</v>
      </c>
    </row>
    <row r="769" spans="1:28" x14ac:dyDescent="0.35">
      <c r="A769" t="s">
        <v>1350</v>
      </c>
      <c r="B769" s="1">
        <v>44244</v>
      </c>
      <c r="C769" s="1">
        <v>44701</v>
      </c>
      <c r="D769">
        <v>1</v>
      </c>
      <c r="E769" t="s">
        <v>1947</v>
      </c>
      <c r="F769" s="1">
        <v>44244</v>
      </c>
      <c r="G769">
        <v>0</v>
      </c>
      <c r="H769" s="1">
        <v>44631</v>
      </c>
      <c r="I769">
        <v>1</v>
      </c>
      <c r="J769">
        <v>1</v>
      </c>
      <c r="K769">
        <v>0</v>
      </c>
      <c r="L769">
        <v>1</v>
      </c>
      <c r="M769">
        <v>0</v>
      </c>
      <c r="N769">
        <v>0</v>
      </c>
      <c r="O769">
        <v>0</v>
      </c>
      <c r="P769">
        <v>0</v>
      </c>
      <c r="Q769" t="s">
        <v>1898</v>
      </c>
      <c r="R769" t="s">
        <v>1898</v>
      </c>
      <c r="S769" t="s">
        <v>1898</v>
      </c>
      <c r="T769" t="s">
        <v>1898</v>
      </c>
      <c r="U769" t="s">
        <v>1898</v>
      </c>
      <c r="V769" t="s">
        <v>1898</v>
      </c>
      <c r="W769">
        <v>0</v>
      </c>
      <c r="X769" t="s">
        <v>1898</v>
      </c>
      <c r="Y769" t="s">
        <v>1898</v>
      </c>
      <c r="Z769" t="s">
        <v>1898</v>
      </c>
      <c r="AA769" t="s">
        <v>1898</v>
      </c>
      <c r="AB769" t="s">
        <v>1898</v>
      </c>
    </row>
    <row r="770" spans="1:28" x14ac:dyDescent="0.35">
      <c r="A770" t="s">
        <v>1350</v>
      </c>
      <c r="B770" s="1">
        <v>44257</v>
      </c>
      <c r="C770" s="1">
        <v>44259</v>
      </c>
      <c r="D770">
        <v>1</v>
      </c>
      <c r="E770" t="s">
        <v>1948</v>
      </c>
      <c r="F770" s="1">
        <v>44257</v>
      </c>
      <c r="G770">
        <v>0</v>
      </c>
      <c r="H770" s="1">
        <v>44257</v>
      </c>
      <c r="I770">
        <v>1</v>
      </c>
      <c r="J770">
        <v>0</v>
      </c>
      <c r="K770">
        <v>1</v>
      </c>
      <c r="L770">
        <v>0</v>
      </c>
      <c r="M770">
        <v>1</v>
      </c>
      <c r="N770">
        <v>0</v>
      </c>
      <c r="O770">
        <v>0</v>
      </c>
      <c r="P770">
        <v>0</v>
      </c>
      <c r="Q770" t="s">
        <v>1898</v>
      </c>
      <c r="R770" t="s">
        <v>1898</v>
      </c>
      <c r="S770" t="s">
        <v>1898</v>
      </c>
      <c r="T770" t="s">
        <v>1898</v>
      </c>
      <c r="U770" t="s">
        <v>1898</v>
      </c>
      <c r="V770" t="s">
        <v>1898</v>
      </c>
      <c r="W770">
        <v>0</v>
      </c>
      <c r="X770" t="s">
        <v>1898</v>
      </c>
      <c r="Y770" t="s">
        <v>1898</v>
      </c>
      <c r="Z770" t="s">
        <v>1898</v>
      </c>
      <c r="AA770" t="s">
        <v>1898</v>
      </c>
      <c r="AB770" t="s">
        <v>1898</v>
      </c>
    </row>
    <row r="771" spans="1:28" x14ac:dyDescent="0.35">
      <c r="A771" t="s">
        <v>1350</v>
      </c>
      <c r="B771" s="1">
        <v>44257</v>
      </c>
      <c r="C771" s="1">
        <v>44259</v>
      </c>
      <c r="D771">
        <v>1</v>
      </c>
      <c r="E771" t="s">
        <v>1949</v>
      </c>
      <c r="F771" s="1">
        <v>44257</v>
      </c>
      <c r="G771">
        <v>0</v>
      </c>
      <c r="H771" s="1">
        <v>44257</v>
      </c>
      <c r="I771">
        <v>1</v>
      </c>
      <c r="J771">
        <v>0</v>
      </c>
      <c r="K771">
        <v>1</v>
      </c>
      <c r="L771">
        <v>0</v>
      </c>
      <c r="M771">
        <v>1</v>
      </c>
      <c r="N771">
        <v>0</v>
      </c>
      <c r="O771">
        <v>0</v>
      </c>
      <c r="P771">
        <v>0</v>
      </c>
      <c r="Q771" t="s">
        <v>1898</v>
      </c>
      <c r="R771" t="s">
        <v>1898</v>
      </c>
      <c r="S771" t="s">
        <v>1898</v>
      </c>
      <c r="T771" t="s">
        <v>1898</v>
      </c>
      <c r="U771" t="s">
        <v>1898</v>
      </c>
      <c r="V771" t="s">
        <v>1898</v>
      </c>
      <c r="W771">
        <v>0</v>
      </c>
      <c r="X771" t="s">
        <v>1898</v>
      </c>
      <c r="Y771" t="s">
        <v>1898</v>
      </c>
      <c r="Z771" t="s">
        <v>1898</v>
      </c>
      <c r="AA771" t="s">
        <v>1898</v>
      </c>
      <c r="AB771" t="s">
        <v>1898</v>
      </c>
    </row>
    <row r="772" spans="1:28" x14ac:dyDescent="0.35">
      <c r="A772" t="s">
        <v>1350</v>
      </c>
      <c r="B772" s="1">
        <v>44260</v>
      </c>
      <c r="C772" s="1">
        <v>44261</v>
      </c>
      <c r="D772">
        <v>1</v>
      </c>
      <c r="E772" t="s">
        <v>1949</v>
      </c>
      <c r="F772" s="1">
        <v>44257</v>
      </c>
      <c r="G772">
        <v>2</v>
      </c>
      <c r="H772" s="1">
        <v>44260</v>
      </c>
      <c r="I772">
        <v>1</v>
      </c>
      <c r="J772">
        <v>0</v>
      </c>
      <c r="K772">
        <v>1</v>
      </c>
      <c r="L772">
        <v>0</v>
      </c>
      <c r="M772">
        <v>1</v>
      </c>
      <c r="N772">
        <v>0</v>
      </c>
      <c r="O772">
        <v>0</v>
      </c>
      <c r="P772">
        <v>0</v>
      </c>
      <c r="Q772" t="s">
        <v>1898</v>
      </c>
      <c r="R772" t="s">
        <v>1898</v>
      </c>
      <c r="S772" t="s">
        <v>1898</v>
      </c>
      <c r="T772" t="s">
        <v>1898</v>
      </c>
      <c r="U772" t="s">
        <v>1898</v>
      </c>
      <c r="V772" t="s">
        <v>1898</v>
      </c>
      <c r="W772">
        <v>0</v>
      </c>
      <c r="X772" t="s">
        <v>1898</v>
      </c>
      <c r="Y772" t="s">
        <v>1898</v>
      </c>
      <c r="Z772" t="s">
        <v>1898</v>
      </c>
      <c r="AA772" t="s">
        <v>1898</v>
      </c>
      <c r="AB772" t="s">
        <v>1898</v>
      </c>
    </row>
    <row r="773" spans="1:28" x14ac:dyDescent="0.35">
      <c r="A773" t="s">
        <v>1350</v>
      </c>
      <c r="B773" s="1">
        <v>44260</v>
      </c>
      <c r="C773" s="1">
        <v>44701</v>
      </c>
      <c r="D773">
        <v>1</v>
      </c>
      <c r="E773" t="s">
        <v>1948</v>
      </c>
      <c r="F773" s="1">
        <v>44257</v>
      </c>
      <c r="G773">
        <v>3</v>
      </c>
      <c r="H773" s="1">
        <v>44260</v>
      </c>
      <c r="I773">
        <v>1</v>
      </c>
      <c r="J773">
        <v>0</v>
      </c>
      <c r="K773">
        <v>1</v>
      </c>
      <c r="L773">
        <v>0</v>
      </c>
      <c r="M773">
        <v>1</v>
      </c>
      <c r="N773">
        <v>0</v>
      </c>
      <c r="O773">
        <v>0</v>
      </c>
      <c r="P773">
        <v>0</v>
      </c>
      <c r="Q773" t="s">
        <v>1898</v>
      </c>
      <c r="R773" t="s">
        <v>1898</v>
      </c>
      <c r="S773" t="s">
        <v>1898</v>
      </c>
      <c r="T773" t="s">
        <v>1898</v>
      </c>
      <c r="U773" t="s">
        <v>1898</v>
      </c>
      <c r="V773" t="s">
        <v>1898</v>
      </c>
      <c r="W773">
        <v>0</v>
      </c>
      <c r="X773" t="s">
        <v>1898</v>
      </c>
      <c r="Y773" t="s">
        <v>1898</v>
      </c>
      <c r="Z773" t="s">
        <v>1898</v>
      </c>
      <c r="AA773" t="s">
        <v>1898</v>
      </c>
      <c r="AB773" t="s">
        <v>1898</v>
      </c>
    </row>
    <row r="774" spans="1:28" x14ac:dyDescent="0.35">
      <c r="A774" t="s">
        <v>1350</v>
      </c>
      <c r="B774" s="1">
        <v>44262</v>
      </c>
      <c r="C774" s="1">
        <v>44701</v>
      </c>
      <c r="D774">
        <v>1</v>
      </c>
      <c r="E774" t="s">
        <v>1949</v>
      </c>
      <c r="F774" s="1">
        <v>44257</v>
      </c>
      <c r="G774">
        <v>5</v>
      </c>
      <c r="H774" s="1">
        <v>44262</v>
      </c>
      <c r="I774">
        <v>1</v>
      </c>
      <c r="J774">
        <v>0</v>
      </c>
      <c r="K774">
        <v>1</v>
      </c>
      <c r="L774">
        <v>0</v>
      </c>
      <c r="M774">
        <v>1</v>
      </c>
      <c r="N774">
        <v>0</v>
      </c>
      <c r="O774">
        <v>0</v>
      </c>
      <c r="P774">
        <v>0</v>
      </c>
      <c r="Q774" t="s">
        <v>1898</v>
      </c>
      <c r="R774" t="s">
        <v>1898</v>
      </c>
      <c r="S774" t="s">
        <v>1898</v>
      </c>
      <c r="T774" t="s">
        <v>1898</v>
      </c>
      <c r="U774" t="s">
        <v>1898</v>
      </c>
      <c r="V774" t="s">
        <v>1898</v>
      </c>
      <c r="W774">
        <v>0</v>
      </c>
      <c r="X774" t="s">
        <v>1898</v>
      </c>
      <c r="Y774" t="s">
        <v>1898</v>
      </c>
      <c r="Z774" t="s">
        <v>1898</v>
      </c>
      <c r="AA774" t="s">
        <v>1898</v>
      </c>
      <c r="AB774" t="s">
        <v>1898</v>
      </c>
    </row>
    <row r="775" spans="1:28" x14ac:dyDescent="0.35">
      <c r="A775" t="s">
        <v>1350</v>
      </c>
      <c r="B775" s="1">
        <v>44271</v>
      </c>
      <c r="C775" s="1">
        <v>44701</v>
      </c>
      <c r="D775">
        <v>1</v>
      </c>
      <c r="E775" t="s">
        <v>1950</v>
      </c>
      <c r="F775" s="1">
        <v>44271</v>
      </c>
      <c r="G775">
        <v>0</v>
      </c>
      <c r="H775" s="1">
        <v>44566</v>
      </c>
      <c r="I775">
        <v>1</v>
      </c>
      <c r="J775">
        <v>0</v>
      </c>
      <c r="K775">
        <v>0</v>
      </c>
      <c r="L775">
        <v>1</v>
      </c>
      <c r="M775">
        <v>1</v>
      </c>
      <c r="N775">
        <v>0</v>
      </c>
      <c r="O775">
        <v>0</v>
      </c>
      <c r="P775">
        <v>0</v>
      </c>
      <c r="Q775" t="s">
        <v>1898</v>
      </c>
      <c r="R775" t="s">
        <v>1898</v>
      </c>
      <c r="S775" t="s">
        <v>1898</v>
      </c>
      <c r="T775" t="s">
        <v>1898</v>
      </c>
      <c r="U775" t="s">
        <v>1898</v>
      </c>
      <c r="V775" t="s">
        <v>1898</v>
      </c>
      <c r="W775">
        <v>0</v>
      </c>
      <c r="X775" t="s">
        <v>1898</v>
      </c>
      <c r="Y775" t="s">
        <v>1898</v>
      </c>
      <c r="Z775" t="s">
        <v>1898</v>
      </c>
      <c r="AA775" t="s">
        <v>1898</v>
      </c>
      <c r="AB775" t="s">
        <v>1898</v>
      </c>
    </row>
    <row r="776" spans="1:28" x14ac:dyDescent="0.35">
      <c r="A776" t="s">
        <v>1350</v>
      </c>
      <c r="B776" s="1">
        <v>44277</v>
      </c>
      <c r="C776" s="1">
        <v>44701</v>
      </c>
      <c r="D776">
        <v>1</v>
      </c>
      <c r="E776" t="s">
        <v>1951</v>
      </c>
      <c r="F776" s="1">
        <v>44277</v>
      </c>
      <c r="G776">
        <v>0</v>
      </c>
      <c r="H776" s="1">
        <v>44566</v>
      </c>
      <c r="I776">
        <v>1</v>
      </c>
      <c r="J776">
        <v>1</v>
      </c>
      <c r="K776">
        <v>0</v>
      </c>
      <c r="L776">
        <v>0</v>
      </c>
      <c r="M776">
        <v>0</v>
      </c>
      <c r="N776">
        <v>0</v>
      </c>
      <c r="O776">
        <v>0</v>
      </c>
      <c r="P776">
        <v>1</v>
      </c>
      <c r="Q776">
        <v>1</v>
      </c>
      <c r="R776">
        <v>0</v>
      </c>
      <c r="S776">
        <v>0</v>
      </c>
      <c r="T776">
        <v>0</v>
      </c>
      <c r="U776">
        <v>0</v>
      </c>
      <c r="V776">
        <v>0</v>
      </c>
      <c r="W776">
        <v>0</v>
      </c>
      <c r="X776" t="s">
        <v>1898</v>
      </c>
      <c r="Y776" t="s">
        <v>1898</v>
      </c>
      <c r="Z776" t="s">
        <v>1898</v>
      </c>
      <c r="AA776" t="s">
        <v>1898</v>
      </c>
      <c r="AB776" t="s">
        <v>1898</v>
      </c>
    </row>
    <row r="777" spans="1:28" x14ac:dyDescent="0.35">
      <c r="A777" t="s">
        <v>1350</v>
      </c>
      <c r="B777" s="1">
        <v>44288</v>
      </c>
      <c r="C777" s="1">
        <v>44701</v>
      </c>
      <c r="D777">
        <v>1</v>
      </c>
      <c r="E777" t="s">
        <v>1952</v>
      </c>
      <c r="F777" s="1">
        <v>44288</v>
      </c>
      <c r="G777">
        <v>0</v>
      </c>
      <c r="H777" s="1">
        <v>44566</v>
      </c>
      <c r="I777">
        <v>1</v>
      </c>
      <c r="J777">
        <v>1</v>
      </c>
      <c r="K777">
        <v>1</v>
      </c>
      <c r="L777">
        <v>0</v>
      </c>
      <c r="M777">
        <v>0</v>
      </c>
      <c r="N777">
        <v>0</v>
      </c>
      <c r="O777">
        <v>0</v>
      </c>
      <c r="P777">
        <v>0</v>
      </c>
      <c r="Q777" t="s">
        <v>1898</v>
      </c>
      <c r="R777" t="s">
        <v>1898</v>
      </c>
      <c r="S777" t="s">
        <v>1898</v>
      </c>
      <c r="T777" t="s">
        <v>1898</v>
      </c>
      <c r="U777" t="s">
        <v>1898</v>
      </c>
      <c r="V777" t="s">
        <v>1898</v>
      </c>
      <c r="W777">
        <v>0</v>
      </c>
      <c r="X777" t="s">
        <v>1898</v>
      </c>
      <c r="Y777" t="s">
        <v>1898</v>
      </c>
      <c r="Z777" t="s">
        <v>1898</v>
      </c>
      <c r="AA777" t="s">
        <v>1898</v>
      </c>
      <c r="AB777" t="s">
        <v>1898</v>
      </c>
    </row>
    <row r="778" spans="1:28" x14ac:dyDescent="0.35">
      <c r="A778" t="s">
        <v>1350</v>
      </c>
      <c r="B778" s="1">
        <v>44308</v>
      </c>
      <c r="C778" s="1">
        <v>44701</v>
      </c>
      <c r="D778">
        <v>1</v>
      </c>
      <c r="E778" t="s">
        <v>1383</v>
      </c>
      <c r="F778" s="1">
        <v>44308</v>
      </c>
      <c r="G778">
        <v>0</v>
      </c>
      <c r="H778" s="1">
        <v>44566</v>
      </c>
      <c r="I778">
        <v>1</v>
      </c>
      <c r="J778">
        <v>0</v>
      </c>
      <c r="K778">
        <v>1</v>
      </c>
      <c r="L778">
        <v>0</v>
      </c>
      <c r="M778">
        <v>0</v>
      </c>
      <c r="N778">
        <v>0</v>
      </c>
      <c r="O778">
        <v>0</v>
      </c>
      <c r="P778">
        <v>0</v>
      </c>
      <c r="Q778" t="s">
        <v>1898</v>
      </c>
      <c r="R778" t="s">
        <v>1898</v>
      </c>
      <c r="S778" t="s">
        <v>1898</v>
      </c>
      <c r="T778" t="s">
        <v>1898</v>
      </c>
      <c r="U778" t="s">
        <v>1898</v>
      </c>
      <c r="V778" t="s">
        <v>1898</v>
      </c>
      <c r="W778">
        <v>0</v>
      </c>
      <c r="X778" t="s">
        <v>1898</v>
      </c>
      <c r="Y778" t="s">
        <v>1898</v>
      </c>
      <c r="Z778" t="s">
        <v>1898</v>
      </c>
      <c r="AA778" t="s">
        <v>1898</v>
      </c>
      <c r="AB778" t="s">
        <v>1898</v>
      </c>
    </row>
    <row r="779" spans="1:28" x14ac:dyDescent="0.35">
      <c r="A779" t="s">
        <v>1350</v>
      </c>
      <c r="B779" s="1">
        <v>44358</v>
      </c>
      <c r="C779" s="1">
        <v>44701</v>
      </c>
      <c r="D779">
        <v>1</v>
      </c>
      <c r="E779" t="s">
        <v>1953</v>
      </c>
      <c r="F779" s="1">
        <v>44358</v>
      </c>
      <c r="G779">
        <v>0</v>
      </c>
      <c r="H779" s="1">
        <v>44677</v>
      </c>
      <c r="I779">
        <v>0</v>
      </c>
      <c r="J779" t="s">
        <v>1898</v>
      </c>
      <c r="K779" t="s">
        <v>1898</v>
      </c>
      <c r="L779" t="s">
        <v>1898</v>
      </c>
      <c r="M779" t="s">
        <v>1898</v>
      </c>
      <c r="N779" t="s">
        <v>1898</v>
      </c>
      <c r="O779" t="s">
        <v>1898</v>
      </c>
      <c r="P779">
        <v>1</v>
      </c>
      <c r="Q779">
        <v>0</v>
      </c>
      <c r="R779">
        <v>0</v>
      </c>
      <c r="S779">
        <v>1</v>
      </c>
      <c r="T779">
        <v>0</v>
      </c>
      <c r="U779">
        <v>0</v>
      </c>
      <c r="V779">
        <v>0</v>
      </c>
      <c r="W779">
        <v>0</v>
      </c>
      <c r="X779" t="s">
        <v>1898</v>
      </c>
      <c r="Y779" t="s">
        <v>1898</v>
      </c>
      <c r="Z779" t="s">
        <v>1898</v>
      </c>
      <c r="AA779" t="s">
        <v>1898</v>
      </c>
      <c r="AB779" t="s">
        <v>1898</v>
      </c>
    </row>
    <row r="780" spans="1:28" x14ac:dyDescent="0.35">
      <c r="A780" t="s">
        <v>1350</v>
      </c>
      <c r="B780" s="1">
        <v>44377</v>
      </c>
      <c r="C780" s="1">
        <v>44701</v>
      </c>
      <c r="D780">
        <v>1</v>
      </c>
      <c r="E780" t="s">
        <v>1954</v>
      </c>
      <c r="F780" s="1">
        <v>44377</v>
      </c>
      <c r="G780">
        <v>0</v>
      </c>
      <c r="H780" s="1">
        <v>44566</v>
      </c>
      <c r="I780">
        <v>1</v>
      </c>
      <c r="J780">
        <v>0</v>
      </c>
      <c r="K780">
        <v>0</v>
      </c>
      <c r="L780">
        <v>1</v>
      </c>
      <c r="M780">
        <v>0</v>
      </c>
      <c r="N780">
        <v>0</v>
      </c>
      <c r="O780">
        <v>0</v>
      </c>
      <c r="P780">
        <v>1</v>
      </c>
      <c r="Q780">
        <v>0</v>
      </c>
      <c r="R780">
        <v>0</v>
      </c>
      <c r="S780">
        <v>1</v>
      </c>
      <c r="T780">
        <v>0</v>
      </c>
      <c r="U780">
        <v>0</v>
      </c>
      <c r="V780">
        <v>0</v>
      </c>
      <c r="W780">
        <v>1</v>
      </c>
      <c r="X780">
        <v>0</v>
      </c>
      <c r="Y780">
        <v>0</v>
      </c>
      <c r="Z780">
        <v>1</v>
      </c>
      <c r="AA780">
        <v>0</v>
      </c>
      <c r="AB780">
        <v>0</v>
      </c>
    </row>
    <row r="781" spans="1:28" x14ac:dyDescent="0.35">
      <c r="A781" t="s">
        <v>1350</v>
      </c>
      <c r="B781" s="1">
        <v>44524</v>
      </c>
      <c r="C781" s="1">
        <v>44701</v>
      </c>
      <c r="D781">
        <v>1</v>
      </c>
      <c r="E781" t="s">
        <v>1955</v>
      </c>
      <c r="F781" s="1">
        <v>44524</v>
      </c>
      <c r="G781">
        <v>0</v>
      </c>
      <c r="H781" s="1">
        <v>44566</v>
      </c>
      <c r="I781">
        <v>0</v>
      </c>
      <c r="J781" t="s">
        <v>1898</v>
      </c>
      <c r="K781" t="s">
        <v>1898</v>
      </c>
      <c r="L781" t="s">
        <v>1898</v>
      </c>
      <c r="M781" t="s">
        <v>1898</v>
      </c>
      <c r="N781" t="s">
        <v>1898</v>
      </c>
      <c r="O781" t="s">
        <v>1898</v>
      </c>
      <c r="P781">
        <v>0</v>
      </c>
      <c r="Q781" t="s">
        <v>1898</v>
      </c>
      <c r="R781" t="s">
        <v>1898</v>
      </c>
      <c r="S781" t="s">
        <v>1898</v>
      </c>
      <c r="T781" t="s">
        <v>1898</v>
      </c>
      <c r="U781" t="s">
        <v>1898</v>
      </c>
      <c r="V781" t="s">
        <v>1898</v>
      </c>
      <c r="W781">
        <v>1</v>
      </c>
      <c r="X781">
        <v>1</v>
      </c>
      <c r="Y781">
        <v>1</v>
      </c>
      <c r="Z781">
        <v>0</v>
      </c>
      <c r="AA781">
        <v>0</v>
      </c>
      <c r="AB781">
        <v>0</v>
      </c>
    </row>
    <row r="782" spans="1:28" x14ac:dyDescent="0.35">
      <c r="A782" t="s">
        <v>1391</v>
      </c>
      <c r="B782" s="1">
        <v>44197</v>
      </c>
      <c r="C782" s="1">
        <v>44264</v>
      </c>
      <c r="D782">
        <v>0</v>
      </c>
      <c r="E782" t="s">
        <v>1898</v>
      </c>
      <c r="G782" t="s">
        <v>1898</v>
      </c>
      <c r="I782" t="s">
        <v>1898</v>
      </c>
      <c r="J782" t="s">
        <v>1898</v>
      </c>
      <c r="K782" t="s">
        <v>1898</v>
      </c>
      <c r="L782" t="s">
        <v>1898</v>
      </c>
      <c r="M782" t="s">
        <v>1898</v>
      </c>
      <c r="N782" t="s">
        <v>1898</v>
      </c>
      <c r="O782" t="s">
        <v>1898</v>
      </c>
      <c r="P782" t="s">
        <v>1898</v>
      </c>
      <c r="Q782" t="s">
        <v>1898</v>
      </c>
      <c r="R782" t="s">
        <v>1898</v>
      </c>
      <c r="S782" t="s">
        <v>1898</v>
      </c>
      <c r="T782" t="s">
        <v>1898</v>
      </c>
      <c r="U782" t="s">
        <v>1898</v>
      </c>
      <c r="V782" t="s">
        <v>1898</v>
      </c>
      <c r="W782" t="s">
        <v>1898</v>
      </c>
      <c r="X782" t="s">
        <v>1898</v>
      </c>
      <c r="Y782" t="s">
        <v>1898</v>
      </c>
      <c r="Z782" t="s">
        <v>1898</v>
      </c>
      <c r="AA782" t="s">
        <v>1898</v>
      </c>
      <c r="AB782" t="s">
        <v>1898</v>
      </c>
    </row>
    <row r="783" spans="1:28" x14ac:dyDescent="0.35">
      <c r="A783" t="s">
        <v>1391</v>
      </c>
      <c r="B783" s="1">
        <v>44265</v>
      </c>
      <c r="C783" s="1">
        <v>44285</v>
      </c>
      <c r="D783">
        <v>1</v>
      </c>
      <c r="E783" t="s">
        <v>1956</v>
      </c>
      <c r="F783" s="1">
        <v>44265</v>
      </c>
      <c r="G783">
        <v>0</v>
      </c>
      <c r="H783" s="1">
        <v>44285</v>
      </c>
      <c r="I783">
        <v>1</v>
      </c>
      <c r="J783">
        <v>1</v>
      </c>
      <c r="K783">
        <v>1</v>
      </c>
      <c r="L783">
        <v>0</v>
      </c>
      <c r="M783">
        <v>0</v>
      </c>
      <c r="N783">
        <v>0</v>
      </c>
      <c r="O783">
        <v>0</v>
      </c>
      <c r="P783">
        <v>0</v>
      </c>
      <c r="Q783" t="s">
        <v>1898</v>
      </c>
      <c r="R783" t="s">
        <v>1898</v>
      </c>
      <c r="S783" t="s">
        <v>1898</v>
      </c>
      <c r="T783" t="s">
        <v>1898</v>
      </c>
      <c r="U783" t="s">
        <v>1898</v>
      </c>
      <c r="V783" t="s">
        <v>1898</v>
      </c>
      <c r="W783">
        <v>0</v>
      </c>
      <c r="X783" t="s">
        <v>1898</v>
      </c>
      <c r="Y783" t="s">
        <v>1898</v>
      </c>
      <c r="Z783" t="s">
        <v>1898</v>
      </c>
      <c r="AA783" t="s">
        <v>1898</v>
      </c>
      <c r="AB783" t="s">
        <v>1898</v>
      </c>
    </row>
    <row r="784" spans="1:28" x14ac:dyDescent="0.35">
      <c r="A784" t="s">
        <v>1391</v>
      </c>
      <c r="B784" s="1">
        <v>44266</v>
      </c>
      <c r="C784" s="1">
        <v>44701</v>
      </c>
      <c r="D784">
        <v>1</v>
      </c>
      <c r="E784" t="s">
        <v>1957</v>
      </c>
      <c r="F784" s="1">
        <v>44264</v>
      </c>
      <c r="G784">
        <v>5</v>
      </c>
      <c r="H784" s="1">
        <v>44266</v>
      </c>
      <c r="I784">
        <v>1</v>
      </c>
      <c r="J784">
        <v>1</v>
      </c>
      <c r="K784">
        <v>0</v>
      </c>
      <c r="L784">
        <v>1</v>
      </c>
      <c r="M784">
        <v>0</v>
      </c>
      <c r="N784">
        <v>0</v>
      </c>
      <c r="O784">
        <v>0</v>
      </c>
      <c r="P784">
        <v>0</v>
      </c>
      <c r="Q784" t="s">
        <v>1898</v>
      </c>
      <c r="R784" t="s">
        <v>1898</v>
      </c>
      <c r="S784" t="s">
        <v>1898</v>
      </c>
      <c r="T784" t="s">
        <v>1898</v>
      </c>
      <c r="U784" t="s">
        <v>1898</v>
      </c>
      <c r="V784" t="s">
        <v>1898</v>
      </c>
      <c r="W784">
        <v>0</v>
      </c>
      <c r="X784" t="s">
        <v>1898</v>
      </c>
      <c r="Y784" t="s">
        <v>1898</v>
      </c>
      <c r="Z784" t="s">
        <v>1898</v>
      </c>
      <c r="AA784" t="s">
        <v>1898</v>
      </c>
      <c r="AB784" t="s">
        <v>1898</v>
      </c>
    </row>
    <row r="785" spans="1:28" x14ac:dyDescent="0.35">
      <c r="A785" t="s">
        <v>1391</v>
      </c>
      <c r="B785" s="1">
        <v>44271</v>
      </c>
      <c r="C785" s="1">
        <v>44701</v>
      </c>
      <c r="D785">
        <v>1</v>
      </c>
      <c r="E785" t="s">
        <v>1958</v>
      </c>
      <c r="F785" s="1">
        <v>44271</v>
      </c>
      <c r="G785">
        <v>0</v>
      </c>
      <c r="H785" s="1">
        <v>44280</v>
      </c>
      <c r="I785">
        <v>1</v>
      </c>
      <c r="J785">
        <v>1</v>
      </c>
      <c r="K785">
        <v>1</v>
      </c>
      <c r="L785">
        <v>0</v>
      </c>
      <c r="M785">
        <v>0</v>
      </c>
      <c r="N785">
        <v>0</v>
      </c>
      <c r="O785">
        <v>0</v>
      </c>
      <c r="P785">
        <v>0</v>
      </c>
      <c r="Q785" t="s">
        <v>1898</v>
      </c>
      <c r="R785" t="s">
        <v>1898</v>
      </c>
      <c r="S785" t="s">
        <v>1898</v>
      </c>
      <c r="T785" t="s">
        <v>1898</v>
      </c>
      <c r="U785" t="s">
        <v>1898</v>
      </c>
      <c r="V785" t="s">
        <v>1898</v>
      </c>
      <c r="W785">
        <v>0</v>
      </c>
      <c r="X785" t="s">
        <v>1898</v>
      </c>
      <c r="Y785" t="s">
        <v>1898</v>
      </c>
      <c r="Z785" t="s">
        <v>1898</v>
      </c>
      <c r="AA785" t="s">
        <v>1898</v>
      </c>
      <c r="AB785" t="s">
        <v>1898</v>
      </c>
    </row>
    <row r="786" spans="1:28" x14ac:dyDescent="0.35">
      <c r="A786" t="s">
        <v>1391</v>
      </c>
      <c r="B786" s="1">
        <v>44286</v>
      </c>
      <c r="C786" s="1">
        <v>44446</v>
      </c>
      <c r="D786">
        <v>1</v>
      </c>
      <c r="E786" t="s">
        <v>1956</v>
      </c>
      <c r="F786" s="1">
        <v>44265</v>
      </c>
      <c r="G786">
        <v>1</v>
      </c>
      <c r="H786" s="1">
        <v>44446</v>
      </c>
      <c r="I786">
        <v>1</v>
      </c>
      <c r="J786">
        <v>1</v>
      </c>
      <c r="K786">
        <v>1</v>
      </c>
      <c r="L786">
        <v>0</v>
      </c>
      <c r="M786">
        <v>0</v>
      </c>
      <c r="N786">
        <v>0</v>
      </c>
      <c r="O786">
        <v>0</v>
      </c>
      <c r="P786">
        <v>0</v>
      </c>
      <c r="Q786" t="s">
        <v>1898</v>
      </c>
      <c r="R786" t="s">
        <v>1898</v>
      </c>
      <c r="S786" t="s">
        <v>1898</v>
      </c>
      <c r="T786" t="s">
        <v>1898</v>
      </c>
      <c r="U786" t="s">
        <v>1898</v>
      </c>
      <c r="V786" t="s">
        <v>1898</v>
      </c>
      <c r="W786">
        <v>0</v>
      </c>
      <c r="X786" t="s">
        <v>1898</v>
      </c>
      <c r="Y786" t="s">
        <v>1898</v>
      </c>
      <c r="Z786" t="s">
        <v>1898</v>
      </c>
      <c r="AA786" t="s">
        <v>1898</v>
      </c>
      <c r="AB786" t="s">
        <v>1898</v>
      </c>
    </row>
    <row r="787" spans="1:28" x14ac:dyDescent="0.35">
      <c r="A787" t="s">
        <v>1391</v>
      </c>
      <c r="B787" s="1">
        <v>44299</v>
      </c>
      <c r="C787" s="1">
        <v>44701</v>
      </c>
      <c r="D787">
        <v>1</v>
      </c>
      <c r="E787" t="s">
        <v>1959</v>
      </c>
      <c r="F787" s="1">
        <v>44299</v>
      </c>
      <c r="G787">
        <v>0</v>
      </c>
      <c r="H787" s="1">
        <v>44301</v>
      </c>
      <c r="I787">
        <v>1</v>
      </c>
      <c r="J787">
        <v>0</v>
      </c>
      <c r="K787">
        <v>0</v>
      </c>
      <c r="L787">
        <v>1</v>
      </c>
      <c r="M787">
        <v>0</v>
      </c>
      <c r="N787">
        <v>0</v>
      </c>
      <c r="O787">
        <v>0</v>
      </c>
      <c r="P787">
        <v>0</v>
      </c>
      <c r="Q787" t="s">
        <v>1898</v>
      </c>
      <c r="R787" t="s">
        <v>1898</v>
      </c>
      <c r="S787" t="s">
        <v>1898</v>
      </c>
      <c r="T787" t="s">
        <v>1898</v>
      </c>
      <c r="U787" t="s">
        <v>1898</v>
      </c>
      <c r="V787" t="s">
        <v>1898</v>
      </c>
      <c r="W787">
        <v>0</v>
      </c>
      <c r="X787" t="s">
        <v>1898</v>
      </c>
      <c r="Y787" t="s">
        <v>1898</v>
      </c>
      <c r="Z787" t="s">
        <v>1898</v>
      </c>
      <c r="AA787" t="s">
        <v>1898</v>
      </c>
      <c r="AB787" t="s">
        <v>1898</v>
      </c>
    </row>
    <row r="788" spans="1:28" x14ac:dyDescent="0.35">
      <c r="A788" t="s">
        <v>1391</v>
      </c>
      <c r="B788" s="1">
        <v>44320</v>
      </c>
      <c r="C788" s="1">
        <v>44701</v>
      </c>
      <c r="D788">
        <v>1</v>
      </c>
      <c r="E788" t="s">
        <v>1960</v>
      </c>
      <c r="F788" s="1">
        <v>44320</v>
      </c>
      <c r="G788">
        <v>0</v>
      </c>
      <c r="H788" s="1">
        <v>44321</v>
      </c>
      <c r="I788">
        <v>1</v>
      </c>
      <c r="J788">
        <v>0</v>
      </c>
      <c r="K788">
        <v>0</v>
      </c>
      <c r="L788">
        <v>1</v>
      </c>
      <c r="M788">
        <v>0</v>
      </c>
      <c r="N788">
        <v>0</v>
      </c>
      <c r="O788">
        <v>0</v>
      </c>
      <c r="P788">
        <v>1</v>
      </c>
      <c r="Q788">
        <v>0</v>
      </c>
      <c r="R788">
        <v>0</v>
      </c>
      <c r="S788">
        <v>1</v>
      </c>
      <c r="T788">
        <v>0</v>
      </c>
      <c r="U788">
        <v>0</v>
      </c>
      <c r="V788">
        <v>0</v>
      </c>
      <c r="W788">
        <v>1</v>
      </c>
      <c r="X788">
        <v>0</v>
      </c>
      <c r="Y788">
        <v>0</v>
      </c>
      <c r="Z788">
        <v>1</v>
      </c>
      <c r="AA788">
        <v>0</v>
      </c>
      <c r="AB788">
        <v>0</v>
      </c>
    </row>
    <row r="789" spans="1:28" x14ac:dyDescent="0.35">
      <c r="A789" t="s">
        <v>1391</v>
      </c>
      <c r="B789" s="1">
        <v>44326</v>
      </c>
      <c r="C789" s="1">
        <v>44701</v>
      </c>
      <c r="D789">
        <v>1</v>
      </c>
      <c r="E789" t="s">
        <v>1961</v>
      </c>
      <c r="F789" s="1">
        <v>44300</v>
      </c>
      <c r="G789">
        <v>1</v>
      </c>
      <c r="H789" s="1">
        <v>44327</v>
      </c>
      <c r="I789">
        <v>1</v>
      </c>
      <c r="J789">
        <v>0</v>
      </c>
      <c r="K789">
        <v>0</v>
      </c>
      <c r="L789">
        <v>1</v>
      </c>
      <c r="M789">
        <v>0</v>
      </c>
      <c r="N789">
        <v>0</v>
      </c>
      <c r="O789">
        <v>0</v>
      </c>
      <c r="P789">
        <v>1</v>
      </c>
      <c r="Q789">
        <v>0</v>
      </c>
      <c r="R789">
        <v>0</v>
      </c>
      <c r="S789">
        <v>1</v>
      </c>
      <c r="T789">
        <v>0</v>
      </c>
      <c r="U789">
        <v>0</v>
      </c>
      <c r="V789">
        <v>0</v>
      </c>
      <c r="W789">
        <v>0</v>
      </c>
      <c r="X789" t="s">
        <v>1898</v>
      </c>
      <c r="Y789" t="s">
        <v>1898</v>
      </c>
      <c r="Z789" t="s">
        <v>1898</v>
      </c>
      <c r="AA789" t="s">
        <v>1898</v>
      </c>
      <c r="AB789" t="s">
        <v>1898</v>
      </c>
    </row>
    <row r="790" spans="1:28" x14ac:dyDescent="0.35">
      <c r="A790" t="s">
        <v>1391</v>
      </c>
      <c r="B790" s="1">
        <v>44447</v>
      </c>
      <c r="C790" s="1">
        <v>44500</v>
      </c>
      <c r="D790">
        <v>1</v>
      </c>
      <c r="E790" t="s">
        <v>1956</v>
      </c>
      <c r="F790" s="1">
        <v>44265</v>
      </c>
      <c r="G790">
        <v>2</v>
      </c>
      <c r="H790" s="1">
        <v>44491</v>
      </c>
      <c r="I790">
        <v>1</v>
      </c>
      <c r="J790">
        <v>1</v>
      </c>
      <c r="K790">
        <v>1</v>
      </c>
      <c r="L790">
        <v>0</v>
      </c>
      <c r="M790">
        <v>0</v>
      </c>
      <c r="N790">
        <v>0</v>
      </c>
      <c r="O790">
        <v>0</v>
      </c>
      <c r="P790">
        <v>0</v>
      </c>
      <c r="Q790" t="s">
        <v>1898</v>
      </c>
      <c r="R790" t="s">
        <v>1898</v>
      </c>
      <c r="S790" t="s">
        <v>1898</v>
      </c>
      <c r="T790" t="s">
        <v>1898</v>
      </c>
      <c r="U790" t="s">
        <v>1898</v>
      </c>
      <c r="V790" t="s">
        <v>1898</v>
      </c>
      <c r="W790">
        <v>0</v>
      </c>
      <c r="X790" t="s">
        <v>1898</v>
      </c>
      <c r="Y790" t="s">
        <v>1898</v>
      </c>
      <c r="Z790" t="s">
        <v>1898</v>
      </c>
      <c r="AA790" t="s">
        <v>1898</v>
      </c>
      <c r="AB790" t="s">
        <v>1898</v>
      </c>
    </row>
    <row r="791" spans="1:28" x14ac:dyDescent="0.35">
      <c r="A791" t="s">
        <v>1391</v>
      </c>
      <c r="B791" s="1">
        <v>44501</v>
      </c>
      <c r="C791" s="1">
        <v>44701</v>
      </c>
      <c r="D791">
        <v>1</v>
      </c>
      <c r="E791" t="s">
        <v>1956</v>
      </c>
      <c r="F791" s="1">
        <v>44265</v>
      </c>
      <c r="G791">
        <v>4</v>
      </c>
      <c r="H791" s="1">
        <v>44501</v>
      </c>
      <c r="I791">
        <v>1</v>
      </c>
      <c r="J791">
        <v>1</v>
      </c>
      <c r="K791">
        <v>1</v>
      </c>
      <c r="L791">
        <v>0</v>
      </c>
      <c r="M791">
        <v>0</v>
      </c>
      <c r="N791">
        <v>0</v>
      </c>
      <c r="O791">
        <v>0</v>
      </c>
      <c r="P791">
        <v>0</v>
      </c>
      <c r="Q791" t="s">
        <v>1898</v>
      </c>
      <c r="R791" t="s">
        <v>1898</v>
      </c>
      <c r="S791" t="s">
        <v>1898</v>
      </c>
      <c r="T791" t="s">
        <v>1898</v>
      </c>
      <c r="U791" t="s">
        <v>1898</v>
      </c>
      <c r="V791" t="s">
        <v>1898</v>
      </c>
      <c r="W791">
        <v>0</v>
      </c>
      <c r="X791" t="s">
        <v>1898</v>
      </c>
      <c r="Y791" t="s">
        <v>1898</v>
      </c>
      <c r="Z791" t="s">
        <v>1898</v>
      </c>
      <c r="AA791" t="s">
        <v>1898</v>
      </c>
      <c r="AB791" t="s">
        <v>1898</v>
      </c>
    </row>
    <row r="792" spans="1:28" x14ac:dyDescent="0.35">
      <c r="A792" t="s">
        <v>1417</v>
      </c>
      <c r="B792" s="1">
        <v>44197</v>
      </c>
      <c r="C792" s="1">
        <v>44200</v>
      </c>
      <c r="D792">
        <v>0</v>
      </c>
      <c r="E792" t="s">
        <v>1898</v>
      </c>
      <c r="G792" t="s">
        <v>1898</v>
      </c>
      <c r="I792" t="s">
        <v>1898</v>
      </c>
      <c r="J792" t="s">
        <v>1898</v>
      </c>
      <c r="K792" t="s">
        <v>1898</v>
      </c>
      <c r="L792" t="s">
        <v>1898</v>
      </c>
      <c r="M792" t="s">
        <v>1898</v>
      </c>
      <c r="N792" t="s">
        <v>1898</v>
      </c>
      <c r="O792" t="s">
        <v>1898</v>
      </c>
      <c r="P792" t="s">
        <v>1898</v>
      </c>
      <c r="Q792" t="s">
        <v>1898</v>
      </c>
      <c r="R792" t="s">
        <v>1898</v>
      </c>
      <c r="S792" t="s">
        <v>1898</v>
      </c>
      <c r="T792" t="s">
        <v>1898</v>
      </c>
      <c r="U792" t="s">
        <v>1898</v>
      </c>
      <c r="V792" t="s">
        <v>1898</v>
      </c>
      <c r="W792" t="s">
        <v>1898</v>
      </c>
      <c r="X792" t="s">
        <v>1898</v>
      </c>
      <c r="Y792" t="s">
        <v>1898</v>
      </c>
      <c r="Z792" t="s">
        <v>1898</v>
      </c>
      <c r="AA792" t="s">
        <v>1898</v>
      </c>
      <c r="AB792" t="s">
        <v>1898</v>
      </c>
    </row>
    <row r="793" spans="1:28" x14ac:dyDescent="0.35">
      <c r="A793" t="s">
        <v>1417</v>
      </c>
      <c r="B793" s="1">
        <v>44201</v>
      </c>
      <c r="C793" s="1">
        <v>44230</v>
      </c>
      <c r="D793">
        <v>1</v>
      </c>
      <c r="E793" t="s">
        <v>1418</v>
      </c>
      <c r="F793" s="1">
        <v>44201</v>
      </c>
      <c r="G793">
        <v>0</v>
      </c>
      <c r="H793" s="1">
        <v>44228</v>
      </c>
      <c r="I793">
        <v>1</v>
      </c>
      <c r="J793">
        <v>1</v>
      </c>
      <c r="K793">
        <v>1</v>
      </c>
      <c r="L793">
        <v>0</v>
      </c>
      <c r="M793">
        <v>0</v>
      </c>
      <c r="N793">
        <v>0</v>
      </c>
      <c r="O793">
        <v>0</v>
      </c>
      <c r="P793">
        <v>1</v>
      </c>
      <c r="Q793">
        <v>0</v>
      </c>
      <c r="R793">
        <v>1</v>
      </c>
      <c r="S793">
        <v>1</v>
      </c>
      <c r="T793">
        <v>0</v>
      </c>
      <c r="U793">
        <v>0</v>
      </c>
      <c r="V793">
        <v>0</v>
      </c>
      <c r="W793">
        <v>0</v>
      </c>
      <c r="X793" t="s">
        <v>1898</v>
      </c>
      <c r="Y793" t="s">
        <v>1898</v>
      </c>
      <c r="Z793" t="s">
        <v>1898</v>
      </c>
      <c r="AA793" t="s">
        <v>1898</v>
      </c>
      <c r="AB793" t="s">
        <v>1898</v>
      </c>
    </row>
    <row r="794" spans="1:28" x14ac:dyDescent="0.35">
      <c r="A794" t="s">
        <v>1417</v>
      </c>
      <c r="B794" s="1">
        <v>44201</v>
      </c>
      <c r="C794" s="1">
        <v>44231</v>
      </c>
      <c r="D794">
        <v>1</v>
      </c>
      <c r="E794" t="s">
        <v>1420</v>
      </c>
      <c r="F794" s="1">
        <v>44201</v>
      </c>
      <c r="G794">
        <v>0</v>
      </c>
      <c r="H794" s="1">
        <v>44230</v>
      </c>
      <c r="I794">
        <v>1</v>
      </c>
      <c r="J794">
        <v>1</v>
      </c>
      <c r="K794">
        <v>1</v>
      </c>
      <c r="L794">
        <v>0</v>
      </c>
      <c r="M794">
        <v>0</v>
      </c>
      <c r="N794">
        <v>0</v>
      </c>
      <c r="O794">
        <v>0</v>
      </c>
      <c r="P794">
        <v>0</v>
      </c>
      <c r="Q794" t="s">
        <v>1898</v>
      </c>
      <c r="R794" t="s">
        <v>1898</v>
      </c>
      <c r="S794" t="s">
        <v>1898</v>
      </c>
      <c r="T794" t="s">
        <v>1898</v>
      </c>
      <c r="U794" t="s">
        <v>1898</v>
      </c>
      <c r="V794" t="s">
        <v>1898</v>
      </c>
      <c r="W794">
        <v>0</v>
      </c>
      <c r="X794" t="s">
        <v>1898</v>
      </c>
      <c r="Y794" t="s">
        <v>1898</v>
      </c>
      <c r="Z794" t="s">
        <v>1898</v>
      </c>
      <c r="AA794" t="s">
        <v>1898</v>
      </c>
      <c r="AB794" t="s">
        <v>1898</v>
      </c>
    </row>
    <row r="795" spans="1:28" x14ac:dyDescent="0.35">
      <c r="A795" t="s">
        <v>1417</v>
      </c>
      <c r="B795" s="1">
        <v>44208</v>
      </c>
      <c r="C795" s="1">
        <v>44223</v>
      </c>
      <c r="D795">
        <v>1</v>
      </c>
      <c r="E795" t="s">
        <v>1425</v>
      </c>
      <c r="F795" s="1">
        <v>44208</v>
      </c>
      <c r="G795">
        <v>0</v>
      </c>
      <c r="H795" s="1">
        <v>44223</v>
      </c>
      <c r="I795">
        <v>0</v>
      </c>
      <c r="J795" t="s">
        <v>1898</v>
      </c>
      <c r="K795" t="s">
        <v>1898</v>
      </c>
      <c r="L795" t="s">
        <v>1898</v>
      </c>
      <c r="M795" t="s">
        <v>1898</v>
      </c>
      <c r="N795" t="s">
        <v>1898</v>
      </c>
      <c r="O795" t="s">
        <v>1898</v>
      </c>
      <c r="P795">
        <v>1</v>
      </c>
      <c r="Q795">
        <v>0</v>
      </c>
      <c r="R795">
        <v>0</v>
      </c>
      <c r="S795">
        <v>1</v>
      </c>
      <c r="T795">
        <v>0</v>
      </c>
      <c r="U795">
        <v>0</v>
      </c>
      <c r="V795">
        <v>0</v>
      </c>
      <c r="W795">
        <v>0</v>
      </c>
      <c r="X795" t="s">
        <v>1898</v>
      </c>
      <c r="Y795" t="s">
        <v>1898</v>
      </c>
      <c r="Z795" t="s">
        <v>1898</v>
      </c>
      <c r="AA795" t="s">
        <v>1898</v>
      </c>
      <c r="AB795" t="s">
        <v>1898</v>
      </c>
    </row>
    <row r="796" spans="1:28" x14ac:dyDescent="0.35">
      <c r="A796" t="s">
        <v>1417</v>
      </c>
      <c r="B796" s="1">
        <v>44208</v>
      </c>
      <c r="C796" s="1">
        <v>44248</v>
      </c>
      <c r="D796">
        <v>1</v>
      </c>
      <c r="E796" t="s">
        <v>1427</v>
      </c>
      <c r="F796" s="1">
        <v>44208</v>
      </c>
      <c r="G796">
        <v>0</v>
      </c>
      <c r="H796" s="1">
        <v>44246</v>
      </c>
      <c r="I796">
        <v>1</v>
      </c>
      <c r="J796">
        <v>0</v>
      </c>
      <c r="K796">
        <v>0</v>
      </c>
      <c r="L796">
        <v>1</v>
      </c>
      <c r="M796">
        <v>0</v>
      </c>
      <c r="N796">
        <v>0</v>
      </c>
      <c r="O796">
        <v>0</v>
      </c>
      <c r="P796">
        <v>1</v>
      </c>
      <c r="Q796">
        <v>0</v>
      </c>
      <c r="R796">
        <v>0</v>
      </c>
      <c r="S796">
        <v>1</v>
      </c>
      <c r="T796">
        <v>0</v>
      </c>
      <c r="U796">
        <v>0</v>
      </c>
      <c r="V796">
        <v>0</v>
      </c>
      <c r="W796">
        <v>1</v>
      </c>
      <c r="X796">
        <v>0</v>
      </c>
      <c r="Y796">
        <v>0</v>
      </c>
      <c r="Z796">
        <v>1</v>
      </c>
      <c r="AA796">
        <v>0</v>
      </c>
      <c r="AB796">
        <v>0</v>
      </c>
    </row>
    <row r="797" spans="1:28" x14ac:dyDescent="0.35">
      <c r="A797" t="s">
        <v>1417</v>
      </c>
      <c r="B797" s="1">
        <v>44214</v>
      </c>
      <c r="C797" s="1">
        <v>44250</v>
      </c>
      <c r="D797">
        <v>1</v>
      </c>
      <c r="E797" t="s">
        <v>1435</v>
      </c>
      <c r="F797" s="1">
        <v>44214</v>
      </c>
      <c r="G797">
        <v>0</v>
      </c>
      <c r="H797" s="1">
        <v>44250</v>
      </c>
      <c r="I797">
        <v>1</v>
      </c>
      <c r="J797">
        <v>0</v>
      </c>
      <c r="K797">
        <v>0</v>
      </c>
      <c r="L797">
        <v>1</v>
      </c>
      <c r="M797">
        <v>0</v>
      </c>
      <c r="N797">
        <v>0</v>
      </c>
      <c r="O797">
        <v>0</v>
      </c>
      <c r="P797">
        <v>0</v>
      </c>
      <c r="Q797" t="s">
        <v>1898</v>
      </c>
      <c r="R797" t="s">
        <v>1898</v>
      </c>
      <c r="S797" t="s">
        <v>1898</v>
      </c>
      <c r="T797" t="s">
        <v>1898</v>
      </c>
      <c r="U797" t="s">
        <v>1898</v>
      </c>
      <c r="V797" t="s">
        <v>1898</v>
      </c>
      <c r="W797">
        <v>0</v>
      </c>
      <c r="X797" t="s">
        <v>1898</v>
      </c>
      <c r="Y797" t="s">
        <v>1898</v>
      </c>
      <c r="Z797" t="s">
        <v>1898</v>
      </c>
      <c r="AA797" t="s">
        <v>1898</v>
      </c>
      <c r="AB797" t="s">
        <v>1898</v>
      </c>
    </row>
    <row r="798" spans="1:28" x14ac:dyDescent="0.35">
      <c r="A798" t="s">
        <v>1417</v>
      </c>
      <c r="B798" s="1">
        <v>44214</v>
      </c>
      <c r="C798" s="1">
        <v>44250</v>
      </c>
      <c r="D798">
        <v>1</v>
      </c>
      <c r="E798" t="s">
        <v>1432</v>
      </c>
      <c r="F798" s="1">
        <v>44214</v>
      </c>
      <c r="G798">
        <v>0</v>
      </c>
      <c r="H798" s="1">
        <v>44250</v>
      </c>
      <c r="I798">
        <v>1</v>
      </c>
      <c r="J798">
        <v>0</v>
      </c>
      <c r="K798">
        <v>1</v>
      </c>
      <c r="L798">
        <v>0</v>
      </c>
      <c r="M798">
        <v>1</v>
      </c>
      <c r="N798">
        <v>0</v>
      </c>
      <c r="O798">
        <v>0</v>
      </c>
      <c r="P798">
        <v>1</v>
      </c>
      <c r="Q798">
        <v>1</v>
      </c>
      <c r="R798">
        <v>1</v>
      </c>
      <c r="S798">
        <v>0</v>
      </c>
      <c r="T798">
        <v>0</v>
      </c>
      <c r="U798">
        <v>0</v>
      </c>
      <c r="V798">
        <v>0</v>
      </c>
      <c r="W798">
        <v>0</v>
      </c>
      <c r="X798" t="s">
        <v>1898</v>
      </c>
      <c r="Y798" t="s">
        <v>1898</v>
      </c>
      <c r="Z798" t="s">
        <v>1898</v>
      </c>
      <c r="AA798" t="s">
        <v>1898</v>
      </c>
      <c r="AB798" t="s">
        <v>1898</v>
      </c>
    </row>
    <row r="799" spans="1:28" x14ac:dyDescent="0.35">
      <c r="A799" t="s">
        <v>1417</v>
      </c>
      <c r="B799" s="1">
        <v>44224</v>
      </c>
      <c r="C799" s="1">
        <v>44273</v>
      </c>
      <c r="D799">
        <v>1</v>
      </c>
      <c r="E799" t="s">
        <v>1425</v>
      </c>
      <c r="F799" s="1">
        <v>44208</v>
      </c>
      <c r="G799">
        <v>1</v>
      </c>
      <c r="H799" s="1">
        <v>44271</v>
      </c>
      <c r="I799">
        <v>1</v>
      </c>
      <c r="J799">
        <v>0</v>
      </c>
      <c r="K799">
        <v>0</v>
      </c>
      <c r="L799">
        <v>1</v>
      </c>
      <c r="M799">
        <v>0</v>
      </c>
      <c r="N799">
        <v>0</v>
      </c>
      <c r="O799">
        <v>0</v>
      </c>
      <c r="P799">
        <v>0</v>
      </c>
      <c r="Q799" t="s">
        <v>1898</v>
      </c>
      <c r="R799" t="s">
        <v>1898</v>
      </c>
      <c r="S799" t="s">
        <v>1898</v>
      </c>
      <c r="T799" t="s">
        <v>1898</v>
      </c>
      <c r="U799" t="s">
        <v>1898</v>
      </c>
      <c r="V799" t="s">
        <v>1898</v>
      </c>
      <c r="W799">
        <v>0</v>
      </c>
      <c r="X799" t="s">
        <v>1898</v>
      </c>
      <c r="Y799" t="s">
        <v>1898</v>
      </c>
      <c r="Z799" t="s">
        <v>1898</v>
      </c>
      <c r="AA799" t="s">
        <v>1898</v>
      </c>
      <c r="AB799" t="s">
        <v>1898</v>
      </c>
    </row>
    <row r="800" spans="1:28" x14ac:dyDescent="0.35">
      <c r="A800" t="s">
        <v>1417</v>
      </c>
      <c r="B800" s="1">
        <v>44231</v>
      </c>
      <c r="C800" s="1">
        <v>44305</v>
      </c>
      <c r="D800">
        <v>1</v>
      </c>
      <c r="E800" t="s">
        <v>1418</v>
      </c>
      <c r="F800" s="1">
        <v>44201</v>
      </c>
      <c r="G800">
        <v>1</v>
      </c>
      <c r="H800" s="1">
        <v>44277</v>
      </c>
      <c r="I800">
        <v>1</v>
      </c>
      <c r="J800">
        <v>1</v>
      </c>
      <c r="K800">
        <v>1</v>
      </c>
      <c r="L800">
        <v>0</v>
      </c>
      <c r="M800">
        <v>0</v>
      </c>
      <c r="N800">
        <v>0</v>
      </c>
      <c r="O800">
        <v>0</v>
      </c>
      <c r="P800">
        <v>1</v>
      </c>
      <c r="Q800">
        <v>0</v>
      </c>
      <c r="R800">
        <v>1</v>
      </c>
      <c r="S800">
        <v>1</v>
      </c>
      <c r="T800">
        <v>0</v>
      </c>
      <c r="U800">
        <v>0</v>
      </c>
      <c r="V800">
        <v>0</v>
      </c>
      <c r="W800">
        <v>0</v>
      </c>
      <c r="X800" t="s">
        <v>1898</v>
      </c>
      <c r="Y800" t="s">
        <v>1898</v>
      </c>
      <c r="Z800" t="s">
        <v>1898</v>
      </c>
      <c r="AA800" t="s">
        <v>1898</v>
      </c>
      <c r="AB800" t="s">
        <v>1898</v>
      </c>
    </row>
    <row r="801" spans="1:28" x14ac:dyDescent="0.35">
      <c r="A801" t="s">
        <v>1417</v>
      </c>
      <c r="B801" s="1">
        <v>44232</v>
      </c>
      <c r="C801" s="1">
        <v>44297</v>
      </c>
      <c r="D801">
        <v>1</v>
      </c>
      <c r="E801" t="s">
        <v>1420</v>
      </c>
      <c r="F801" s="1">
        <v>44201</v>
      </c>
      <c r="G801">
        <v>1</v>
      </c>
      <c r="H801" s="1">
        <v>44295</v>
      </c>
      <c r="I801">
        <v>1</v>
      </c>
      <c r="J801">
        <v>1</v>
      </c>
      <c r="K801">
        <v>1</v>
      </c>
      <c r="L801">
        <v>0</v>
      </c>
      <c r="M801">
        <v>0</v>
      </c>
      <c r="N801">
        <v>0</v>
      </c>
      <c r="O801">
        <v>0</v>
      </c>
      <c r="P801">
        <v>1</v>
      </c>
      <c r="Q801">
        <v>1</v>
      </c>
      <c r="R801">
        <v>1</v>
      </c>
      <c r="S801">
        <v>1</v>
      </c>
      <c r="T801">
        <v>0</v>
      </c>
      <c r="U801">
        <v>0</v>
      </c>
      <c r="V801">
        <v>0</v>
      </c>
      <c r="W801">
        <v>0</v>
      </c>
      <c r="X801" t="s">
        <v>1898</v>
      </c>
      <c r="Y801" t="s">
        <v>1898</v>
      </c>
      <c r="Z801" t="s">
        <v>1898</v>
      </c>
      <c r="AA801" t="s">
        <v>1898</v>
      </c>
      <c r="AB801" t="s">
        <v>1898</v>
      </c>
    </row>
    <row r="802" spans="1:28" x14ac:dyDescent="0.35">
      <c r="A802" t="s">
        <v>1417</v>
      </c>
      <c r="B802" s="1">
        <v>44249</v>
      </c>
      <c r="C802" s="1">
        <v>44292</v>
      </c>
      <c r="D802">
        <v>1</v>
      </c>
      <c r="E802" t="s">
        <v>1427</v>
      </c>
      <c r="F802" s="1">
        <v>44208</v>
      </c>
      <c r="G802">
        <v>1</v>
      </c>
      <c r="H802" s="1">
        <v>44292</v>
      </c>
      <c r="I802">
        <v>1</v>
      </c>
      <c r="J802">
        <v>0</v>
      </c>
      <c r="K802">
        <v>0</v>
      </c>
      <c r="L802">
        <v>1</v>
      </c>
      <c r="M802">
        <v>0</v>
      </c>
      <c r="N802">
        <v>0</v>
      </c>
      <c r="O802">
        <v>0</v>
      </c>
      <c r="P802">
        <v>1</v>
      </c>
      <c r="Q802">
        <v>0</v>
      </c>
      <c r="R802">
        <v>0</v>
      </c>
      <c r="S802">
        <v>1</v>
      </c>
      <c r="T802">
        <v>0</v>
      </c>
      <c r="U802">
        <v>0</v>
      </c>
      <c r="V802">
        <v>0</v>
      </c>
      <c r="W802">
        <v>1</v>
      </c>
      <c r="X802">
        <v>0</v>
      </c>
      <c r="Y802">
        <v>0</v>
      </c>
      <c r="Z802">
        <v>1</v>
      </c>
      <c r="AA802">
        <v>0</v>
      </c>
      <c r="AB802">
        <v>0</v>
      </c>
    </row>
    <row r="803" spans="1:28" x14ac:dyDescent="0.35">
      <c r="A803" t="s">
        <v>1417</v>
      </c>
      <c r="B803" s="1">
        <v>44251</v>
      </c>
      <c r="C803" s="1">
        <v>44285</v>
      </c>
      <c r="D803">
        <v>1</v>
      </c>
      <c r="E803" t="s">
        <v>1435</v>
      </c>
      <c r="F803" s="1">
        <v>44214</v>
      </c>
      <c r="G803">
        <v>1</v>
      </c>
      <c r="H803" s="1">
        <v>44285</v>
      </c>
      <c r="I803">
        <v>1</v>
      </c>
      <c r="J803">
        <v>0</v>
      </c>
      <c r="K803">
        <v>0</v>
      </c>
      <c r="L803">
        <v>1</v>
      </c>
      <c r="M803">
        <v>0</v>
      </c>
      <c r="N803">
        <v>0</v>
      </c>
      <c r="O803">
        <v>0</v>
      </c>
      <c r="P803">
        <v>0</v>
      </c>
      <c r="Q803" t="s">
        <v>1898</v>
      </c>
      <c r="R803" t="s">
        <v>1898</v>
      </c>
      <c r="S803" t="s">
        <v>1898</v>
      </c>
      <c r="T803" t="s">
        <v>1898</v>
      </c>
      <c r="U803" t="s">
        <v>1898</v>
      </c>
      <c r="V803" t="s">
        <v>1898</v>
      </c>
      <c r="W803">
        <v>0</v>
      </c>
      <c r="X803" t="s">
        <v>1898</v>
      </c>
      <c r="Y803" t="s">
        <v>1898</v>
      </c>
      <c r="Z803" t="s">
        <v>1898</v>
      </c>
      <c r="AA803" t="s">
        <v>1898</v>
      </c>
      <c r="AB803" t="s">
        <v>1898</v>
      </c>
    </row>
    <row r="804" spans="1:28" x14ac:dyDescent="0.35">
      <c r="A804" t="s">
        <v>1417</v>
      </c>
      <c r="B804" s="1">
        <v>44251</v>
      </c>
      <c r="C804" s="1">
        <v>44297</v>
      </c>
      <c r="D804">
        <v>1</v>
      </c>
      <c r="E804" t="s">
        <v>1432</v>
      </c>
      <c r="F804" s="1">
        <v>44214</v>
      </c>
      <c r="G804">
        <v>1</v>
      </c>
      <c r="H804" s="1">
        <v>44295</v>
      </c>
      <c r="I804">
        <v>1</v>
      </c>
      <c r="J804">
        <v>0</v>
      </c>
      <c r="K804">
        <v>1</v>
      </c>
      <c r="L804">
        <v>1</v>
      </c>
      <c r="M804">
        <v>1</v>
      </c>
      <c r="N804">
        <v>0</v>
      </c>
      <c r="O804">
        <v>0</v>
      </c>
      <c r="P804">
        <v>1</v>
      </c>
      <c r="Q804">
        <v>1</v>
      </c>
      <c r="R804">
        <v>1</v>
      </c>
      <c r="S804">
        <v>0</v>
      </c>
      <c r="T804">
        <v>0</v>
      </c>
      <c r="U804">
        <v>0</v>
      </c>
      <c r="V804">
        <v>0</v>
      </c>
      <c r="W804">
        <v>0</v>
      </c>
      <c r="X804" t="s">
        <v>1898</v>
      </c>
      <c r="Y804" t="s">
        <v>1898</v>
      </c>
      <c r="Z804" t="s">
        <v>1898</v>
      </c>
      <c r="AA804" t="s">
        <v>1898</v>
      </c>
      <c r="AB804" t="s">
        <v>1898</v>
      </c>
    </row>
    <row r="805" spans="1:28" x14ac:dyDescent="0.35">
      <c r="A805" t="s">
        <v>1417</v>
      </c>
      <c r="B805" s="1">
        <v>44274</v>
      </c>
      <c r="C805" s="1">
        <v>44284</v>
      </c>
      <c r="D805">
        <v>1</v>
      </c>
      <c r="E805" t="s">
        <v>1425</v>
      </c>
      <c r="F805" s="1">
        <v>44208</v>
      </c>
      <c r="G805">
        <v>2</v>
      </c>
      <c r="H805" s="1">
        <v>44280</v>
      </c>
      <c r="I805">
        <v>1</v>
      </c>
      <c r="J805">
        <v>0</v>
      </c>
      <c r="K805">
        <v>0</v>
      </c>
      <c r="L805">
        <v>1</v>
      </c>
      <c r="M805">
        <v>0</v>
      </c>
      <c r="N805">
        <v>0</v>
      </c>
      <c r="O805">
        <v>0</v>
      </c>
      <c r="P805">
        <v>0</v>
      </c>
      <c r="Q805" t="s">
        <v>1898</v>
      </c>
      <c r="R805" t="s">
        <v>1898</v>
      </c>
      <c r="S805" t="s">
        <v>1898</v>
      </c>
      <c r="T805" t="s">
        <v>1898</v>
      </c>
      <c r="U805" t="s">
        <v>1898</v>
      </c>
      <c r="V805" t="s">
        <v>1898</v>
      </c>
      <c r="W805">
        <v>0</v>
      </c>
      <c r="X805" t="s">
        <v>1898</v>
      </c>
      <c r="Y805" t="s">
        <v>1898</v>
      </c>
      <c r="Z805" t="s">
        <v>1898</v>
      </c>
      <c r="AA805" t="s">
        <v>1898</v>
      </c>
      <c r="AB805" t="s">
        <v>1898</v>
      </c>
    </row>
    <row r="806" spans="1:28" x14ac:dyDescent="0.35">
      <c r="A806" t="s">
        <v>1417</v>
      </c>
      <c r="B806" s="1">
        <v>44285</v>
      </c>
      <c r="C806" s="1">
        <v>44701</v>
      </c>
      <c r="D806">
        <v>1</v>
      </c>
      <c r="E806" t="s">
        <v>1425</v>
      </c>
      <c r="F806" s="1">
        <v>44208</v>
      </c>
      <c r="G806">
        <v>5</v>
      </c>
      <c r="H806" s="1">
        <v>44285</v>
      </c>
      <c r="I806">
        <v>1</v>
      </c>
      <c r="J806">
        <v>0</v>
      </c>
      <c r="K806">
        <v>0</v>
      </c>
      <c r="L806">
        <v>1</v>
      </c>
      <c r="M806">
        <v>0</v>
      </c>
      <c r="N806">
        <v>0</v>
      </c>
      <c r="O806">
        <v>0</v>
      </c>
      <c r="P806">
        <v>0</v>
      </c>
      <c r="Q806" t="s">
        <v>1898</v>
      </c>
      <c r="R806" t="s">
        <v>1898</v>
      </c>
      <c r="S806" t="s">
        <v>1898</v>
      </c>
      <c r="T806" t="s">
        <v>1898</v>
      </c>
      <c r="U806" t="s">
        <v>1898</v>
      </c>
      <c r="V806" t="s">
        <v>1898</v>
      </c>
      <c r="W806">
        <v>0</v>
      </c>
      <c r="X806" t="s">
        <v>1898</v>
      </c>
      <c r="Y806" t="s">
        <v>1898</v>
      </c>
      <c r="Z806" t="s">
        <v>1898</v>
      </c>
      <c r="AA806" t="s">
        <v>1898</v>
      </c>
      <c r="AB806" t="s">
        <v>1898</v>
      </c>
    </row>
    <row r="807" spans="1:28" x14ac:dyDescent="0.35">
      <c r="A807" t="s">
        <v>1417</v>
      </c>
      <c r="B807" s="1">
        <v>44286</v>
      </c>
      <c r="C807" s="1">
        <v>44306</v>
      </c>
      <c r="D807">
        <v>1</v>
      </c>
      <c r="E807" t="s">
        <v>1435</v>
      </c>
      <c r="F807" s="1">
        <v>44214</v>
      </c>
      <c r="G807">
        <v>2</v>
      </c>
      <c r="H807" s="1">
        <v>44306</v>
      </c>
      <c r="I807">
        <v>1</v>
      </c>
      <c r="J807">
        <v>0</v>
      </c>
      <c r="K807">
        <v>0</v>
      </c>
      <c r="L807">
        <v>1</v>
      </c>
      <c r="M807">
        <v>0</v>
      </c>
      <c r="N807">
        <v>0</v>
      </c>
      <c r="O807">
        <v>0</v>
      </c>
      <c r="P807">
        <v>0</v>
      </c>
      <c r="Q807" t="s">
        <v>1898</v>
      </c>
      <c r="R807" t="s">
        <v>1898</v>
      </c>
      <c r="S807" t="s">
        <v>1898</v>
      </c>
      <c r="T807" t="s">
        <v>1898</v>
      </c>
      <c r="U807" t="s">
        <v>1898</v>
      </c>
      <c r="V807" t="s">
        <v>1898</v>
      </c>
      <c r="W807">
        <v>0</v>
      </c>
      <c r="X807" t="s">
        <v>1898</v>
      </c>
      <c r="Y807" t="s">
        <v>1898</v>
      </c>
      <c r="Z807" t="s">
        <v>1898</v>
      </c>
      <c r="AA807" t="s">
        <v>1898</v>
      </c>
      <c r="AB807" t="s">
        <v>1898</v>
      </c>
    </row>
    <row r="808" spans="1:28" x14ac:dyDescent="0.35">
      <c r="A808" t="s">
        <v>1417</v>
      </c>
      <c r="B808" s="1">
        <v>44293</v>
      </c>
      <c r="C808" s="1">
        <v>44307</v>
      </c>
      <c r="D808">
        <v>1</v>
      </c>
      <c r="E808" t="s">
        <v>1427</v>
      </c>
      <c r="F808" s="1">
        <v>44208</v>
      </c>
      <c r="G808">
        <v>2</v>
      </c>
      <c r="H808" s="1">
        <v>44302</v>
      </c>
      <c r="I808">
        <v>1</v>
      </c>
      <c r="J808">
        <v>0</v>
      </c>
      <c r="K808">
        <v>0</v>
      </c>
      <c r="L808">
        <v>1</v>
      </c>
      <c r="M808">
        <v>0</v>
      </c>
      <c r="N808">
        <v>0</v>
      </c>
      <c r="O808">
        <v>0</v>
      </c>
      <c r="P808">
        <v>1</v>
      </c>
      <c r="Q808">
        <v>0</v>
      </c>
      <c r="R808">
        <v>0</v>
      </c>
      <c r="S808">
        <v>1</v>
      </c>
      <c r="T808">
        <v>0</v>
      </c>
      <c r="U808">
        <v>0</v>
      </c>
      <c r="V808">
        <v>0</v>
      </c>
      <c r="W808">
        <v>0</v>
      </c>
      <c r="X808" t="s">
        <v>1898</v>
      </c>
      <c r="Y808" t="s">
        <v>1898</v>
      </c>
      <c r="Z808" t="s">
        <v>1898</v>
      </c>
      <c r="AA808" t="s">
        <v>1898</v>
      </c>
      <c r="AB808" t="s">
        <v>1898</v>
      </c>
    </row>
    <row r="809" spans="1:28" x14ac:dyDescent="0.35">
      <c r="A809" t="s">
        <v>1417</v>
      </c>
      <c r="B809" s="1">
        <v>44298</v>
      </c>
      <c r="C809" s="1">
        <v>44307</v>
      </c>
      <c r="D809">
        <v>1</v>
      </c>
      <c r="E809" t="s">
        <v>1420</v>
      </c>
      <c r="F809" s="1">
        <v>44201</v>
      </c>
      <c r="G809">
        <v>2</v>
      </c>
      <c r="H809" s="1">
        <v>44307</v>
      </c>
      <c r="I809">
        <v>1</v>
      </c>
      <c r="J809">
        <v>1</v>
      </c>
      <c r="K809">
        <v>1</v>
      </c>
      <c r="L809">
        <v>0</v>
      </c>
      <c r="M809">
        <v>0</v>
      </c>
      <c r="N809">
        <v>0</v>
      </c>
      <c r="O809">
        <v>0</v>
      </c>
      <c r="P809">
        <v>1</v>
      </c>
      <c r="Q809">
        <v>1</v>
      </c>
      <c r="R809">
        <v>1</v>
      </c>
      <c r="S809">
        <v>1</v>
      </c>
      <c r="T809">
        <v>0</v>
      </c>
      <c r="U809">
        <v>0</v>
      </c>
      <c r="V809">
        <v>0</v>
      </c>
      <c r="W809">
        <v>0</v>
      </c>
      <c r="X809" t="s">
        <v>1898</v>
      </c>
      <c r="Y809" t="s">
        <v>1898</v>
      </c>
      <c r="Z809" t="s">
        <v>1898</v>
      </c>
      <c r="AA809" t="s">
        <v>1898</v>
      </c>
      <c r="AB809" t="s">
        <v>1898</v>
      </c>
    </row>
    <row r="810" spans="1:28" x14ac:dyDescent="0.35">
      <c r="A810" t="s">
        <v>1417</v>
      </c>
      <c r="B810" s="1">
        <v>44298</v>
      </c>
      <c r="C810" s="1">
        <v>44701</v>
      </c>
      <c r="D810">
        <v>1</v>
      </c>
      <c r="E810" t="s">
        <v>1432</v>
      </c>
      <c r="F810" s="1">
        <v>44214</v>
      </c>
      <c r="G810">
        <v>3</v>
      </c>
      <c r="H810" s="1">
        <v>44298</v>
      </c>
      <c r="I810">
        <v>1</v>
      </c>
      <c r="J810">
        <v>0</v>
      </c>
      <c r="K810">
        <v>1</v>
      </c>
      <c r="L810">
        <v>1</v>
      </c>
      <c r="M810">
        <v>1</v>
      </c>
      <c r="N810">
        <v>0</v>
      </c>
      <c r="O810">
        <v>0</v>
      </c>
      <c r="P810">
        <v>1</v>
      </c>
      <c r="Q810">
        <v>1</v>
      </c>
      <c r="R810">
        <v>1</v>
      </c>
      <c r="S810">
        <v>0</v>
      </c>
      <c r="T810">
        <v>0</v>
      </c>
      <c r="U810">
        <v>0</v>
      </c>
      <c r="V810">
        <v>0</v>
      </c>
      <c r="W810">
        <v>0</v>
      </c>
      <c r="X810" t="s">
        <v>1898</v>
      </c>
      <c r="Y810" t="s">
        <v>1898</v>
      </c>
      <c r="Z810" t="s">
        <v>1898</v>
      </c>
      <c r="AA810" t="s">
        <v>1898</v>
      </c>
      <c r="AB810" t="s">
        <v>1898</v>
      </c>
    </row>
    <row r="811" spans="1:28" x14ac:dyDescent="0.35">
      <c r="A811" t="s">
        <v>1417</v>
      </c>
      <c r="B811" s="1">
        <v>44306</v>
      </c>
      <c r="C811" s="1">
        <v>44306</v>
      </c>
      <c r="D811">
        <v>1</v>
      </c>
      <c r="E811" t="s">
        <v>1418</v>
      </c>
      <c r="F811" s="1">
        <v>44201</v>
      </c>
      <c r="G811">
        <v>2</v>
      </c>
      <c r="H811" s="1">
        <v>44306</v>
      </c>
      <c r="I811">
        <v>1</v>
      </c>
      <c r="J811">
        <v>1</v>
      </c>
      <c r="K811">
        <v>1</v>
      </c>
      <c r="L811">
        <v>1</v>
      </c>
      <c r="M811">
        <v>0</v>
      </c>
      <c r="N811">
        <v>0</v>
      </c>
      <c r="O811">
        <v>0</v>
      </c>
      <c r="P811">
        <v>1</v>
      </c>
      <c r="Q811">
        <v>1</v>
      </c>
      <c r="R811">
        <v>1</v>
      </c>
      <c r="S811">
        <v>1</v>
      </c>
      <c r="T811">
        <v>0</v>
      </c>
      <c r="U811">
        <v>0</v>
      </c>
      <c r="V811">
        <v>0</v>
      </c>
      <c r="W811">
        <v>0</v>
      </c>
      <c r="X811" t="s">
        <v>1898</v>
      </c>
      <c r="Y811" t="s">
        <v>1898</v>
      </c>
      <c r="Z811" t="s">
        <v>1898</v>
      </c>
      <c r="AA811" t="s">
        <v>1898</v>
      </c>
      <c r="AB811" t="s">
        <v>1898</v>
      </c>
    </row>
    <row r="812" spans="1:28" x14ac:dyDescent="0.35">
      <c r="A812" t="s">
        <v>1417</v>
      </c>
      <c r="B812" s="1">
        <v>44307</v>
      </c>
      <c r="C812" s="1">
        <v>44701</v>
      </c>
      <c r="D812">
        <v>1</v>
      </c>
      <c r="E812" t="s">
        <v>1435</v>
      </c>
      <c r="F812" s="1">
        <v>44214</v>
      </c>
      <c r="G812">
        <v>5</v>
      </c>
      <c r="H812" s="1">
        <v>44307</v>
      </c>
      <c r="I812">
        <v>1</v>
      </c>
      <c r="J812">
        <v>0</v>
      </c>
      <c r="K812">
        <v>0</v>
      </c>
      <c r="L812">
        <v>1</v>
      </c>
      <c r="M812">
        <v>0</v>
      </c>
      <c r="N812">
        <v>0</v>
      </c>
      <c r="O812">
        <v>0</v>
      </c>
      <c r="P812">
        <v>0</v>
      </c>
      <c r="Q812" t="s">
        <v>1898</v>
      </c>
      <c r="R812" t="s">
        <v>1898</v>
      </c>
      <c r="S812" t="s">
        <v>1898</v>
      </c>
      <c r="T812" t="s">
        <v>1898</v>
      </c>
      <c r="U812" t="s">
        <v>1898</v>
      </c>
      <c r="V812" t="s">
        <v>1898</v>
      </c>
      <c r="W812">
        <v>0</v>
      </c>
      <c r="X812" t="s">
        <v>1898</v>
      </c>
      <c r="Y812" t="s">
        <v>1898</v>
      </c>
      <c r="Z812" t="s">
        <v>1898</v>
      </c>
      <c r="AA812" t="s">
        <v>1898</v>
      </c>
      <c r="AB812" t="s">
        <v>1898</v>
      </c>
    </row>
    <row r="813" spans="1:28" x14ac:dyDescent="0.35">
      <c r="A813" t="s">
        <v>1417</v>
      </c>
      <c r="B813" s="1">
        <v>44307</v>
      </c>
      <c r="C813" s="1">
        <v>44701</v>
      </c>
      <c r="D813">
        <v>1</v>
      </c>
      <c r="E813" t="s">
        <v>1418</v>
      </c>
      <c r="F813" s="1">
        <v>44201</v>
      </c>
      <c r="G813">
        <v>3</v>
      </c>
      <c r="H813" s="1">
        <v>44307</v>
      </c>
      <c r="I813">
        <v>1</v>
      </c>
      <c r="J813">
        <v>1</v>
      </c>
      <c r="K813">
        <v>1</v>
      </c>
      <c r="L813">
        <v>1</v>
      </c>
      <c r="M813">
        <v>0</v>
      </c>
      <c r="N813">
        <v>0</v>
      </c>
      <c r="O813">
        <v>0</v>
      </c>
      <c r="P813">
        <v>1</v>
      </c>
      <c r="Q813">
        <v>1</v>
      </c>
      <c r="R813">
        <v>1</v>
      </c>
      <c r="S813">
        <v>1</v>
      </c>
      <c r="T813">
        <v>0</v>
      </c>
      <c r="U813">
        <v>0</v>
      </c>
      <c r="V813">
        <v>0</v>
      </c>
      <c r="W813">
        <v>0</v>
      </c>
      <c r="X813" t="s">
        <v>1898</v>
      </c>
      <c r="Y813" t="s">
        <v>1898</v>
      </c>
      <c r="Z813" t="s">
        <v>1898</v>
      </c>
      <c r="AA813" t="s">
        <v>1898</v>
      </c>
      <c r="AB813" t="s">
        <v>1898</v>
      </c>
    </row>
    <row r="814" spans="1:28" x14ac:dyDescent="0.35">
      <c r="A814" t="s">
        <v>1417</v>
      </c>
      <c r="B814" s="1">
        <v>44308</v>
      </c>
      <c r="C814" s="1">
        <v>44312</v>
      </c>
      <c r="D814">
        <v>1</v>
      </c>
      <c r="E814" t="s">
        <v>1427</v>
      </c>
      <c r="F814" s="1">
        <v>44208</v>
      </c>
      <c r="G814">
        <v>4</v>
      </c>
      <c r="H814" s="1">
        <v>44308</v>
      </c>
      <c r="I814">
        <v>1</v>
      </c>
      <c r="J814">
        <v>0</v>
      </c>
      <c r="K814">
        <v>0</v>
      </c>
      <c r="L814">
        <v>1</v>
      </c>
      <c r="M814">
        <v>0</v>
      </c>
      <c r="N814">
        <v>0</v>
      </c>
      <c r="O814">
        <v>0</v>
      </c>
      <c r="P814">
        <v>1</v>
      </c>
      <c r="Q814">
        <v>0</v>
      </c>
      <c r="R814">
        <v>0</v>
      </c>
      <c r="S814">
        <v>1</v>
      </c>
      <c r="T814">
        <v>0</v>
      </c>
      <c r="U814">
        <v>0</v>
      </c>
      <c r="V814">
        <v>0</v>
      </c>
      <c r="W814">
        <v>0</v>
      </c>
      <c r="X814" t="s">
        <v>1898</v>
      </c>
      <c r="Y814" t="s">
        <v>1898</v>
      </c>
      <c r="Z814" t="s">
        <v>1898</v>
      </c>
      <c r="AA814" t="s">
        <v>1898</v>
      </c>
      <c r="AB814" t="s">
        <v>1898</v>
      </c>
    </row>
    <row r="815" spans="1:28" x14ac:dyDescent="0.35">
      <c r="A815" t="s">
        <v>1417</v>
      </c>
      <c r="B815" s="1">
        <v>44308</v>
      </c>
      <c r="C815" s="1">
        <v>44701</v>
      </c>
      <c r="D815">
        <v>1</v>
      </c>
      <c r="E815" t="s">
        <v>1420</v>
      </c>
      <c r="F815" s="1">
        <v>44201</v>
      </c>
      <c r="G815">
        <v>5</v>
      </c>
      <c r="H815" s="1">
        <v>44308</v>
      </c>
      <c r="I815">
        <v>1</v>
      </c>
      <c r="J815">
        <v>1</v>
      </c>
      <c r="K815">
        <v>1</v>
      </c>
      <c r="L815">
        <v>0</v>
      </c>
      <c r="M815">
        <v>0</v>
      </c>
      <c r="N815">
        <v>0</v>
      </c>
      <c r="O815">
        <v>0</v>
      </c>
      <c r="P815">
        <v>1</v>
      </c>
      <c r="Q815">
        <v>1</v>
      </c>
      <c r="R815">
        <v>1</v>
      </c>
      <c r="S815">
        <v>1</v>
      </c>
      <c r="T815">
        <v>0</v>
      </c>
      <c r="U815">
        <v>0</v>
      </c>
      <c r="V815">
        <v>0</v>
      </c>
      <c r="W815">
        <v>0</v>
      </c>
      <c r="X815" t="s">
        <v>1898</v>
      </c>
      <c r="Y815" t="s">
        <v>1898</v>
      </c>
      <c r="Z815" t="s">
        <v>1898</v>
      </c>
      <c r="AA815" t="s">
        <v>1898</v>
      </c>
      <c r="AB815" t="s">
        <v>1898</v>
      </c>
    </row>
    <row r="816" spans="1:28" x14ac:dyDescent="0.35">
      <c r="A816" t="s">
        <v>1417</v>
      </c>
      <c r="B816" s="1">
        <v>44313</v>
      </c>
      <c r="C816" s="1">
        <v>44701</v>
      </c>
      <c r="D816">
        <v>1</v>
      </c>
      <c r="E816" t="s">
        <v>1427</v>
      </c>
      <c r="F816" s="1">
        <v>44208</v>
      </c>
      <c r="G816">
        <v>5</v>
      </c>
      <c r="H816" s="1">
        <v>44313</v>
      </c>
      <c r="I816">
        <v>1</v>
      </c>
      <c r="J816">
        <v>0</v>
      </c>
      <c r="K816">
        <v>0</v>
      </c>
      <c r="L816">
        <v>1</v>
      </c>
      <c r="M816">
        <v>0</v>
      </c>
      <c r="N816">
        <v>0</v>
      </c>
      <c r="O816">
        <v>0</v>
      </c>
      <c r="P816">
        <v>1</v>
      </c>
      <c r="Q816">
        <v>0</v>
      </c>
      <c r="R816">
        <v>0</v>
      </c>
      <c r="S816">
        <v>1</v>
      </c>
      <c r="T816">
        <v>0</v>
      </c>
      <c r="U816">
        <v>0</v>
      </c>
      <c r="V816">
        <v>0</v>
      </c>
      <c r="W816">
        <v>0</v>
      </c>
      <c r="X816" t="s">
        <v>1898</v>
      </c>
      <c r="Y816" t="s">
        <v>1898</v>
      </c>
      <c r="Z816" t="s">
        <v>1898</v>
      </c>
      <c r="AA816" t="s">
        <v>1898</v>
      </c>
      <c r="AB816" t="s">
        <v>1898</v>
      </c>
    </row>
    <row r="817" spans="1:28" x14ac:dyDescent="0.35">
      <c r="A817" t="s">
        <v>1474</v>
      </c>
      <c r="B817" s="1">
        <v>44197</v>
      </c>
      <c r="C817" s="1">
        <v>44221</v>
      </c>
      <c r="D817">
        <v>0</v>
      </c>
      <c r="E817" t="s">
        <v>1898</v>
      </c>
      <c r="G817" t="s">
        <v>1898</v>
      </c>
      <c r="I817" t="s">
        <v>1898</v>
      </c>
      <c r="J817" t="s">
        <v>1898</v>
      </c>
      <c r="K817" t="s">
        <v>1898</v>
      </c>
      <c r="L817" t="s">
        <v>1898</v>
      </c>
      <c r="M817" t="s">
        <v>1898</v>
      </c>
      <c r="N817" t="s">
        <v>1898</v>
      </c>
      <c r="O817" t="s">
        <v>1898</v>
      </c>
      <c r="P817" t="s">
        <v>1898</v>
      </c>
      <c r="Q817" t="s">
        <v>1898</v>
      </c>
      <c r="R817" t="s">
        <v>1898</v>
      </c>
      <c r="S817" t="s">
        <v>1898</v>
      </c>
      <c r="T817" t="s">
        <v>1898</v>
      </c>
      <c r="U817" t="s">
        <v>1898</v>
      </c>
      <c r="V817" t="s">
        <v>1898</v>
      </c>
      <c r="W817" t="s">
        <v>1898</v>
      </c>
      <c r="X817" t="s">
        <v>1898</v>
      </c>
      <c r="Y817" t="s">
        <v>1898</v>
      </c>
      <c r="Z817" t="s">
        <v>1898</v>
      </c>
      <c r="AA817" t="s">
        <v>1898</v>
      </c>
      <c r="AB817" t="s">
        <v>1898</v>
      </c>
    </row>
    <row r="818" spans="1:28" x14ac:dyDescent="0.35">
      <c r="A818" t="s">
        <v>1474</v>
      </c>
      <c r="B818" s="1">
        <v>44222</v>
      </c>
      <c r="C818" s="1">
        <v>44243</v>
      </c>
      <c r="D818">
        <v>1</v>
      </c>
      <c r="E818" t="s">
        <v>1475</v>
      </c>
      <c r="F818" s="1">
        <v>44222</v>
      </c>
      <c r="G818">
        <v>0</v>
      </c>
      <c r="H818" s="1">
        <v>44223</v>
      </c>
      <c r="I818">
        <v>1</v>
      </c>
      <c r="J818">
        <v>0</v>
      </c>
      <c r="K818">
        <v>1</v>
      </c>
      <c r="L818">
        <v>0</v>
      </c>
      <c r="M818">
        <v>1</v>
      </c>
      <c r="N818">
        <v>1</v>
      </c>
      <c r="O818">
        <v>0</v>
      </c>
      <c r="P818">
        <v>1</v>
      </c>
      <c r="Q818">
        <v>1</v>
      </c>
      <c r="R818">
        <v>0</v>
      </c>
      <c r="S818">
        <v>0</v>
      </c>
      <c r="T818">
        <v>1</v>
      </c>
      <c r="U818">
        <v>0</v>
      </c>
      <c r="V818">
        <v>0</v>
      </c>
      <c r="W818">
        <v>0</v>
      </c>
      <c r="X818" t="s">
        <v>1898</v>
      </c>
      <c r="Y818" t="s">
        <v>1898</v>
      </c>
      <c r="Z818" t="s">
        <v>1898</v>
      </c>
      <c r="AA818" t="s">
        <v>1898</v>
      </c>
      <c r="AB818" t="s">
        <v>1898</v>
      </c>
    </row>
    <row r="819" spans="1:28" x14ac:dyDescent="0.35">
      <c r="A819" t="s">
        <v>1474</v>
      </c>
      <c r="B819" s="1">
        <v>44236</v>
      </c>
      <c r="C819" s="1">
        <v>44701</v>
      </c>
      <c r="D819">
        <v>1</v>
      </c>
      <c r="E819" t="s">
        <v>1477</v>
      </c>
      <c r="F819" s="1">
        <v>44236</v>
      </c>
      <c r="G819">
        <v>0</v>
      </c>
      <c r="H819" s="1">
        <v>44236</v>
      </c>
      <c r="I819">
        <v>1</v>
      </c>
      <c r="J819">
        <v>0</v>
      </c>
      <c r="K819">
        <v>1</v>
      </c>
      <c r="L819">
        <v>0</v>
      </c>
      <c r="M819">
        <v>0</v>
      </c>
      <c r="N819">
        <v>1</v>
      </c>
      <c r="O819">
        <v>0</v>
      </c>
      <c r="P819">
        <v>1</v>
      </c>
      <c r="Q819">
        <v>0</v>
      </c>
      <c r="R819">
        <v>0</v>
      </c>
      <c r="S819">
        <v>0</v>
      </c>
      <c r="T819">
        <v>1</v>
      </c>
      <c r="U819">
        <v>0</v>
      </c>
      <c r="V819">
        <v>0</v>
      </c>
      <c r="W819">
        <v>0</v>
      </c>
      <c r="X819" t="s">
        <v>1898</v>
      </c>
      <c r="Y819" t="s">
        <v>1898</v>
      </c>
      <c r="Z819" t="s">
        <v>1898</v>
      </c>
      <c r="AA819" t="s">
        <v>1898</v>
      </c>
      <c r="AB819" t="s">
        <v>1898</v>
      </c>
    </row>
    <row r="820" spans="1:28" x14ac:dyDescent="0.35">
      <c r="A820" t="s">
        <v>1474</v>
      </c>
      <c r="B820" s="1">
        <v>44244</v>
      </c>
      <c r="C820" s="1">
        <v>44264</v>
      </c>
      <c r="D820">
        <v>1</v>
      </c>
      <c r="E820" t="s">
        <v>1475</v>
      </c>
      <c r="F820" s="1">
        <v>44222</v>
      </c>
      <c r="G820">
        <v>1</v>
      </c>
      <c r="H820" s="1">
        <v>44251</v>
      </c>
      <c r="I820">
        <v>1</v>
      </c>
      <c r="J820">
        <v>0</v>
      </c>
      <c r="K820">
        <v>1</v>
      </c>
      <c r="L820">
        <v>0</v>
      </c>
      <c r="M820">
        <v>1</v>
      </c>
      <c r="N820">
        <v>1</v>
      </c>
      <c r="O820">
        <v>0</v>
      </c>
      <c r="P820">
        <v>1</v>
      </c>
      <c r="Q820">
        <v>1</v>
      </c>
      <c r="R820">
        <v>0</v>
      </c>
      <c r="S820">
        <v>0</v>
      </c>
      <c r="T820">
        <v>1</v>
      </c>
      <c r="U820">
        <v>0</v>
      </c>
      <c r="V820">
        <v>0</v>
      </c>
      <c r="W820">
        <v>0</v>
      </c>
      <c r="X820" t="s">
        <v>1898</v>
      </c>
      <c r="Y820" t="s">
        <v>1898</v>
      </c>
      <c r="Z820" t="s">
        <v>1898</v>
      </c>
      <c r="AA820" t="s">
        <v>1898</v>
      </c>
      <c r="AB820" t="s">
        <v>1898</v>
      </c>
    </row>
    <row r="821" spans="1:28" x14ac:dyDescent="0.35">
      <c r="A821" t="s">
        <v>1474</v>
      </c>
      <c r="B821" s="1">
        <v>44265</v>
      </c>
      <c r="C821" s="1">
        <v>44369</v>
      </c>
      <c r="D821">
        <v>1</v>
      </c>
      <c r="E821" t="s">
        <v>1475</v>
      </c>
      <c r="F821" s="1">
        <v>44222</v>
      </c>
      <c r="G821">
        <v>2</v>
      </c>
      <c r="H821" s="1">
        <v>44279</v>
      </c>
      <c r="I821">
        <v>1</v>
      </c>
      <c r="J821">
        <v>0</v>
      </c>
      <c r="K821">
        <v>1</v>
      </c>
      <c r="L821">
        <v>0</v>
      </c>
      <c r="M821">
        <v>1</v>
      </c>
      <c r="N821">
        <v>1</v>
      </c>
      <c r="O821">
        <v>0</v>
      </c>
      <c r="P821">
        <v>1</v>
      </c>
      <c r="Q821">
        <v>1</v>
      </c>
      <c r="R821">
        <v>0</v>
      </c>
      <c r="S821">
        <v>0</v>
      </c>
      <c r="T821">
        <v>1</v>
      </c>
      <c r="U821">
        <v>0</v>
      </c>
      <c r="V821">
        <v>0</v>
      </c>
      <c r="W821">
        <v>1</v>
      </c>
      <c r="X821">
        <v>0</v>
      </c>
      <c r="Y821">
        <v>0</v>
      </c>
      <c r="Z821">
        <v>1</v>
      </c>
      <c r="AA821">
        <v>0</v>
      </c>
      <c r="AB821">
        <v>0</v>
      </c>
    </row>
    <row r="822" spans="1:28" x14ac:dyDescent="0.35">
      <c r="A822" t="s">
        <v>1474</v>
      </c>
      <c r="B822" s="1">
        <v>44271</v>
      </c>
      <c r="C822" s="1">
        <v>44321</v>
      </c>
      <c r="D822">
        <v>1</v>
      </c>
      <c r="E822" t="s">
        <v>1482</v>
      </c>
      <c r="F822" s="1">
        <v>44271</v>
      </c>
      <c r="G822">
        <v>0</v>
      </c>
      <c r="H822" s="1">
        <v>44321</v>
      </c>
      <c r="I822">
        <v>1</v>
      </c>
      <c r="J822">
        <v>0</v>
      </c>
      <c r="K822">
        <v>0</v>
      </c>
      <c r="L822">
        <v>1</v>
      </c>
      <c r="M822">
        <v>0</v>
      </c>
      <c r="N822">
        <v>0</v>
      </c>
      <c r="O822">
        <v>0</v>
      </c>
      <c r="P822">
        <v>1</v>
      </c>
      <c r="Q822">
        <v>0</v>
      </c>
      <c r="R822">
        <v>0</v>
      </c>
      <c r="S822">
        <v>1</v>
      </c>
      <c r="T822">
        <v>0</v>
      </c>
      <c r="U822">
        <v>0</v>
      </c>
      <c r="V822">
        <v>0</v>
      </c>
      <c r="W822">
        <v>1</v>
      </c>
      <c r="X822">
        <v>0</v>
      </c>
      <c r="Y822">
        <v>0</v>
      </c>
      <c r="Z822">
        <v>1</v>
      </c>
      <c r="AA822">
        <v>0</v>
      </c>
      <c r="AB822">
        <v>0</v>
      </c>
    </row>
    <row r="823" spans="1:28" x14ac:dyDescent="0.35">
      <c r="A823" t="s">
        <v>1474</v>
      </c>
      <c r="B823" s="1">
        <v>44308</v>
      </c>
      <c r="C823" s="1">
        <v>44701</v>
      </c>
      <c r="D823">
        <v>1</v>
      </c>
      <c r="E823" t="s">
        <v>1484</v>
      </c>
      <c r="F823" s="1">
        <v>44308</v>
      </c>
      <c r="G823">
        <v>0</v>
      </c>
      <c r="H823" s="1">
        <v>44320</v>
      </c>
      <c r="I823">
        <v>1</v>
      </c>
      <c r="J823">
        <v>0</v>
      </c>
      <c r="K823">
        <v>1</v>
      </c>
      <c r="L823">
        <v>0</v>
      </c>
      <c r="M823">
        <v>0</v>
      </c>
      <c r="N823">
        <v>0</v>
      </c>
      <c r="O823">
        <v>0</v>
      </c>
      <c r="P823">
        <v>1</v>
      </c>
      <c r="Q823">
        <v>0</v>
      </c>
      <c r="R823">
        <v>1</v>
      </c>
      <c r="S823">
        <v>0</v>
      </c>
      <c r="T823">
        <v>0</v>
      </c>
      <c r="U823">
        <v>0</v>
      </c>
      <c r="V823">
        <v>0</v>
      </c>
      <c r="W823">
        <v>0</v>
      </c>
      <c r="X823" t="s">
        <v>1898</v>
      </c>
      <c r="Y823" t="s">
        <v>1898</v>
      </c>
      <c r="Z823" t="s">
        <v>1898</v>
      </c>
      <c r="AA823" t="s">
        <v>1898</v>
      </c>
      <c r="AB823" t="s">
        <v>1898</v>
      </c>
    </row>
    <row r="824" spans="1:28" x14ac:dyDescent="0.35">
      <c r="A824" t="s">
        <v>1474</v>
      </c>
      <c r="B824" s="1">
        <v>44308</v>
      </c>
      <c r="C824" s="1">
        <v>44701</v>
      </c>
      <c r="D824">
        <v>1</v>
      </c>
      <c r="E824" t="s">
        <v>1486</v>
      </c>
      <c r="F824" s="1">
        <v>44308</v>
      </c>
      <c r="G824">
        <v>0</v>
      </c>
      <c r="H824" s="1">
        <v>44320</v>
      </c>
      <c r="I824">
        <v>1</v>
      </c>
      <c r="J824">
        <v>0</v>
      </c>
      <c r="K824">
        <v>1</v>
      </c>
      <c r="L824">
        <v>0</v>
      </c>
      <c r="M824">
        <v>1</v>
      </c>
      <c r="N824">
        <v>0</v>
      </c>
      <c r="O824">
        <v>0</v>
      </c>
      <c r="P824">
        <v>1</v>
      </c>
      <c r="Q824">
        <v>0</v>
      </c>
      <c r="R824">
        <v>1</v>
      </c>
      <c r="S824">
        <v>0</v>
      </c>
      <c r="T824">
        <v>1</v>
      </c>
      <c r="U824">
        <v>0</v>
      </c>
      <c r="V824">
        <v>0</v>
      </c>
      <c r="W824">
        <v>0</v>
      </c>
      <c r="X824" t="s">
        <v>1898</v>
      </c>
      <c r="Y824" t="s">
        <v>1898</v>
      </c>
      <c r="Z824" t="s">
        <v>1898</v>
      </c>
      <c r="AA824" t="s">
        <v>1898</v>
      </c>
      <c r="AB824" t="s">
        <v>1898</v>
      </c>
    </row>
    <row r="825" spans="1:28" x14ac:dyDescent="0.35">
      <c r="A825" t="s">
        <v>1474</v>
      </c>
      <c r="B825" s="1">
        <v>44313</v>
      </c>
      <c r="C825" s="1">
        <v>44701</v>
      </c>
      <c r="D825">
        <v>1</v>
      </c>
      <c r="E825" t="s">
        <v>1488</v>
      </c>
      <c r="F825" s="1">
        <v>44313</v>
      </c>
      <c r="G825">
        <v>0</v>
      </c>
      <c r="H825" s="1">
        <v>44314</v>
      </c>
      <c r="I825">
        <v>1</v>
      </c>
      <c r="J825">
        <v>0</v>
      </c>
      <c r="K825">
        <v>0</v>
      </c>
      <c r="L825">
        <v>1</v>
      </c>
      <c r="M825">
        <v>0</v>
      </c>
      <c r="N825">
        <v>0</v>
      </c>
      <c r="O825">
        <v>0</v>
      </c>
      <c r="P825">
        <v>1</v>
      </c>
      <c r="Q825">
        <v>0</v>
      </c>
      <c r="R825">
        <v>0</v>
      </c>
      <c r="S825">
        <v>1</v>
      </c>
      <c r="T825">
        <v>0</v>
      </c>
      <c r="U825">
        <v>0</v>
      </c>
      <c r="V825">
        <v>0</v>
      </c>
      <c r="W825">
        <v>1</v>
      </c>
      <c r="X825">
        <v>0</v>
      </c>
      <c r="Y825">
        <v>0</v>
      </c>
      <c r="Z825">
        <v>1</v>
      </c>
      <c r="AA825">
        <v>0</v>
      </c>
      <c r="AB825">
        <v>0</v>
      </c>
    </row>
    <row r="826" spans="1:28" x14ac:dyDescent="0.35">
      <c r="A826" t="s">
        <v>1474</v>
      </c>
      <c r="B826" s="1">
        <v>44322</v>
      </c>
      <c r="C826" s="1">
        <v>44515</v>
      </c>
      <c r="D826">
        <v>1</v>
      </c>
      <c r="E826" t="s">
        <v>1482</v>
      </c>
      <c r="F826" s="1">
        <v>44271</v>
      </c>
      <c r="G826">
        <v>1</v>
      </c>
      <c r="H826" s="1">
        <v>44510</v>
      </c>
      <c r="I826">
        <v>1</v>
      </c>
      <c r="J826">
        <v>0</v>
      </c>
      <c r="K826">
        <v>0</v>
      </c>
      <c r="L826">
        <v>1</v>
      </c>
      <c r="M826">
        <v>0</v>
      </c>
      <c r="N826">
        <v>0</v>
      </c>
      <c r="O826">
        <v>0</v>
      </c>
      <c r="P826">
        <v>1</v>
      </c>
      <c r="Q826">
        <v>0</v>
      </c>
      <c r="R826">
        <v>0</v>
      </c>
      <c r="S826">
        <v>1</v>
      </c>
      <c r="T826">
        <v>0</v>
      </c>
      <c r="U826">
        <v>0</v>
      </c>
      <c r="V826">
        <v>0</v>
      </c>
      <c r="W826">
        <v>1</v>
      </c>
      <c r="X826">
        <v>0</v>
      </c>
      <c r="Y826">
        <v>0</v>
      </c>
      <c r="Z826">
        <v>1</v>
      </c>
      <c r="AA826">
        <v>0</v>
      </c>
      <c r="AB826">
        <v>0</v>
      </c>
    </row>
    <row r="827" spans="1:28" x14ac:dyDescent="0.35">
      <c r="A827" t="s">
        <v>1474</v>
      </c>
      <c r="B827" s="1">
        <v>44362</v>
      </c>
      <c r="C827" s="1">
        <v>44701</v>
      </c>
      <c r="D827">
        <v>1</v>
      </c>
      <c r="E827" t="s">
        <v>1491</v>
      </c>
      <c r="F827" s="1">
        <v>44362</v>
      </c>
      <c r="G827">
        <v>0</v>
      </c>
      <c r="H827" s="1">
        <v>44363</v>
      </c>
      <c r="I827">
        <v>1</v>
      </c>
      <c r="J827">
        <v>0</v>
      </c>
      <c r="K827">
        <v>0</v>
      </c>
      <c r="L827">
        <v>1</v>
      </c>
      <c r="M827">
        <v>0</v>
      </c>
      <c r="N827">
        <v>0</v>
      </c>
      <c r="O827">
        <v>0</v>
      </c>
      <c r="P827">
        <v>1</v>
      </c>
      <c r="Q827">
        <v>0</v>
      </c>
      <c r="R827">
        <v>0</v>
      </c>
      <c r="S827">
        <v>1</v>
      </c>
      <c r="T827">
        <v>0</v>
      </c>
      <c r="U827">
        <v>0</v>
      </c>
      <c r="V827">
        <v>0</v>
      </c>
      <c r="W827">
        <v>1</v>
      </c>
      <c r="X827">
        <v>0</v>
      </c>
      <c r="Y827">
        <v>0</v>
      </c>
      <c r="Z827">
        <v>1</v>
      </c>
      <c r="AA827">
        <v>0</v>
      </c>
      <c r="AB827">
        <v>0</v>
      </c>
    </row>
    <row r="828" spans="1:28" x14ac:dyDescent="0.35">
      <c r="A828" t="s">
        <v>1474</v>
      </c>
      <c r="B828" s="1">
        <v>44370</v>
      </c>
      <c r="C828" s="1">
        <v>44701</v>
      </c>
      <c r="D828">
        <v>1</v>
      </c>
      <c r="E828" t="s">
        <v>1475</v>
      </c>
      <c r="F828" s="1">
        <v>44370</v>
      </c>
      <c r="G828">
        <v>5</v>
      </c>
      <c r="H828" s="1">
        <v>44370</v>
      </c>
      <c r="I828">
        <v>1</v>
      </c>
      <c r="J828">
        <v>0</v>
      </c>
      <c r="K828">
        <v>1</v>
      </c>
      <c r="L828">
        <v>0</v>
      </c>
      <c r="M828">
        <v>1</v>
      </c>
      <c r="N828">
        <v>1</v>
      </c>
      <c r="O828">
        <v>0</v>
      </c>
      <c r="P828">
        <v>1</v>
      </c>
      <c r="Q828">
        <v>1</v>
      </c>
      <c r="R828">
        <v>0</v>
      </c>
      <c r="S828">
        <v>0</v>
      </c>
      <c r="T828">
        <v>1</v>
      </c>
      <c r="U828">
        <v>0</v>
      </c>
      <c r="V828">
        <v>0</v>
      </c>
      <c r="W828">
        <v>1</v>
      </c>
      <c r="X828">
        <v>0</v>
      </c>
      <c r="Y828">
        <v>0</v>
      </c>
      <c r="Z828">
        <v>1</v>
      </c>
      <c r="AA828">
        <v>0</v>
      </c>
      <c r="AB828">
        <v>0</v>
      </c>
    </row>
    <row r="829" spans="1:28" x14ac:dyDescent="0.35">
      <c r="A829" t="s">
        <v>1474</v>
      </c>
      <c r="B829" s="1">
        <v>44432</v>
      </c>
      <c r="C829" s="1">
        <v>44701</v>
      </c>
      <c r="D829">
        <v>1</v>
      </c>
      <c r="E829" t="s">
        <v>1494</v>
      </c>
      <c r="F829" s="1">
        <v>44432</v>
      </c>
      <c r="G829">
        <v>0</v>
      </c>
      <c r="H829" s="1">
        <v>44432</v>
      </c>
      <c r="I829">
        <v>0</v>
      </c>
      <c r="J829" t="s">
        <v>1898</v>
      </c>
      <c r="K829" t="s">
        <v>1898</v>
      </c>
      <c r="L829" t="s">
        <v>1898</v>
      </c>
      <c r="M829" t="s">
        <v>1898</v>
      </c>
      <c r="N829" t="s">
        <v>1898</v>
      </c>
      <c r="O829" t="s">
        <v>1898</v>
      </c>
      <c r="P829">
        <v>1</v>
      </c>
      <c r="Q829">
        <v>0</v>
      </c>
      <c r="R829">
        <v>0</v>
      </c>
      <c r="S829">
        <v>1</v>
      </c>
      <c r="T829">
        <v>0</v>
      </c>
      <c r="U829">
        <v>0</v>
      </c>
      <c r="V829">
        <v>0</v>
      </c>
      <c r="W829">
        <v>1</v>
      </c>
      <c r="X829">
        <v>0</v>
      </c>
      <c r="Y829">
        <v>0</v>
      </c>
      <c r="Z829">
        <v>1</v>
      </c>
      <c r="AA829">
        <v>0</v>
      </c>
      <c r="AB829">
        <v>0</v>
      </c>
    </row>
    <row r="830" spans="1:28" x14ac:dyDescent="0.35">
      <c r="A830" t="s">
        <v>1474</v>
      </c>
      <c r="B830" s="1">
        <v>44459</v>
      </c>
      <c r="C830" s="1">
        <v>44701</v>
      </c>
      <c r="D830">
        <v>1</v>
      </c>
      <c r="E830" t="s">
        <v>1496</v>
      </c>
      <c r="F830" s="1">
        <v>44459</v>
      </c>
      <c r="G830">
        <v>0</v>
      </c>
      <c r="H830" s="1">
        <v>44459</v>
      </c>
      <c r="I830">
        <v>0</v>
      </c>
      <c r="J830" t="s">
        <v>1898</v>
      </c>
      <c r="K830" t="s">
        <v>1898</v>
      </c>
      <c r="L830" t="s">
        <v>1898</v>
      </c>
      <c r="M830" t="s">
        <v>1898</v>
      </c>
      <c r="N830" t="s">
        <v>1898</v>
      </c>
      <c r="O830" t="s">
        <v>1898</v>
      </c>
      <c r="P830">
        <v>1</v>
      </c>
      <c r="Q830">
        <v>0</v>
      </c>
      <c r="R830">
        <v>0</v>
      </c>
      <c r="S830">
        <v>1</v>
      </c>
      <c r="T830">
        <v>0</v>
      </c>
      <c r="U830">
        <v>0</v>
      </c>
      <c r="V830">
        <v>0</v>
      </c>
      <c r="W830">
        <v>1</v>
      </c>
      <c r="X830">
        <v>0</v>
      </c>
      <c r="Y830">
        <v>0</v>
      </c>
      <c r="Z830">
        <v>1</v>
      </c>
      <c r="AA830">
        <v>0</v>
      </c>
      <c r="AB830">
        <v>0</v>
      </c>
    </row>
    <row r="831" spans="1:28" x14ac:dyDescent="0.35">
      <c r="A831" t="s">
        <v>1474</v>
      </c>
      <c r="B831" s="1">
        <v>44459</v>
      </c>
      <c r="C831" s="1">
        <v>44701</v>
      </c>
      <c r="D831">
        <v>1</v>
      </c>
      <c r="E831" t="s">
        <v>1498</v>
      </c>
      <c r="F831" s="1">
        <v>44459</v>
      </c>
      <c r="G831">
        <v>0</v>
      </c>
      <c r="H831" s="1">
        <v>44459</v>
      </c>
      <c r="I831">
        <v>0</v>
      </c>
      <c r="J831" t="s">
        <v>1898</v>
      </c>
      <c r="K831" t="s">
        <v>1898</v>
      </c>
      <c r="L831" t="s">
        <v>1898</v>
      </c>
      <c r="M831" t="s">
        <v>1898</v>
      </c>
      <c r="N831" t="s">
        <v>1898</v>
      </c>
      <c r="O831" t="s">
        <v>1898</v>
      </c>
      <c r="P831">
        <v>1</v>
      </c>
      <c r="Q831">
        <v>0</v>
      </c>
      <c r="R831">
        <v>0</v>
      </c>
      <c r="S831">
        <v>1</v>
      </c>
      <c r="T831">
        <v>0</v>
      </c>
      <c r="U831">
        <v>0</v>
      </c>
      <c r="V831">
        <v>0</v>
      </c>
      <c r="W831">
        <v>1</v>
      </c>
      <c r="X831">
        <v>0</v>
      </c>
      <c r="Y831">
        <v>0</v>
      </c>
      <c r="Z831">
        <v>1</v>
      </c>
      <c r="AA831">
        <v>0</v>
      </c>
      <c r="AB831">
        <v>0</v>
      </c>
    </row>
    <row r="832" spans="1:28" x14ac:dyDescent="0.35">
      <c r="A832" t="s">
        <v>1474</v>
      </c>
      <c r="B832" s="1">
        <v>44516</v>
      </c>
      <c r="C832" s="1">
        <v>44621</v>
      </c>
      <c r="D832">
        <v>1</v>
      </c>
      <c r="E832" t="s">
        <v>1482</v>
      </c>
      <c r="F832" s="1">
        <v>44271</v>
      </c>
      <c r="G832">
        <v>2</v>
      </c>
      <c r="H832" s="1">
        <v>44516</v>
      </c>
      <c r="I832">
        <v>1</v>
      </c>
      <c r="J832">
        <v>0</v>
      </c>
      <c r="K832">
        <v>0</v>
      </c>
      <c r="L832">
        <v>1</v>
      </c>
      <c r="M832">
        <v>0</v>
      </c>
      <c r="N832">
        <v>0</v>
      </c>
      <c r="O832">
        <v>0</v>
      </c>
      <c r="P832">
        <v>1</v>
      </c>
      <c r="Q832">
        <v>0</v>
      </c>
      <c r="R832">
        <v>0</v>
      </c>
      <c r="S832">
        <v>1</v>
      </c>
      <c r="T832">
        <v>0</v>
      </c>
      <c r="U832">
        <v>0</v>
      </c>
      <c r="V832">
        <v>0</v>
      </c>
      <c r="W832">
        <v>1</v>
      </c>
      <c r="X832">
        <v>0</v>
      </c>
      <c r="Y832">
        <v>0</v>
      </c>
      <c r="Z832">
        <v>1</v>
      </c>
      <c r="AA832">
        <v>0</v>
      </c>
      <c r="AB832">
        <v>0</v>
      </c>
    </row>
    <row r="833" spans="1:28" x14ac:dyDescent="0.35">
      <c r="A833" t="s">
        <v>1474</v>
      </c>
      <c r="B833" s="1">
        <v>44622</v>
      </c>
      <c r="C833" s="1">
        <v>44701</v>
      </c>
      <c r="D833">
        <v>1</v>
      </c>
      <c r="E833" t="s">
        <v>1482</v>
      </c>
      <c r="F833" s="1">
        <v>44271</v>
      </c>
      <c r="G833">
        <v>5</v>
      </c>
      <c r="H833" s="1">
        <v>44622</v>
      </c>
      <c r="I833">
        <v>1</v>
      </c>
      <c r="J833">
        <v>0</v>
      </c>
      <c r="K833">
        <v>0</v>
      </c>
      <c r="L833">
        <v>1</v>
      </c>
      <c r="M833">
        <v>0</v>
      </c>
      <c r="N833">
        <v>0</v>
      </c>
      <c r="O833">
        <v>0</v>
      </c>
      <c r="P833">
        <v>1</v>
      </c>
      <c r="Q833">
        <v>0</v>
      </c>
      <c r="R833">
        <v>0</v>
      </c>
      <c r="S833">
        <v>1</v>
      </c>
      <c r="T833">
        <v>0</v>
      </c>
      <c r="U833">
        <v>0</v>
      </c>
      <c r="V833">
        <v>0</v>
      </c>
      <c r="W833">
        <v>1</v>
      </c>
      <c r="X833">
        <v>0</v>
      </c>
      <c r="Y833">
        <v>0</v>
      </c>
      <c r="Z833">
        <v>1</v>
      </c>
      <c r="AA833">
        <v>0</v>
      </c>
      <c r="AB833">
        <v>0</v>
      </c>
    </row>
    <row r="834" spans="1:28" x14ac:dyDescent="0.35">
      <c r="A834" t="s">
        <v>1502</v>
      </c>
      <c r="B834" s="1">
        <v>44197</v>
      </c>
      <c r="C834" s="1">
        <v>44227</v>
      </c>
      <c r="D834">
        <v>0</v>
      </c>
      <c r="E834" t="s">
        <v>1898</v>
      </c>
      <c r="G834" t="s">
        <v>1898</v>
      </c>
      <c r="I834" t="s">
        <v>1898</v>
      </c>
      <c r="J834" t="s">
        <v>1898</v>
      </c>
      <c r="K834" t="s">
        <v>1898</v>
      </c>
      <c r="L834" t="s">
        <v>1898</v>
      </c>
      <c r="M834" t="s">
        <v>1898</v>
      </c>
      <c r="N834" t="s">
        <v>1898</v>
      </c>
      <c r="O834" t="s">
        <v>1898</v>
      </c>
      <c r="P834" t="s">
        <v>1898</v>
      </c>
      <c r="Q834" t="s">
        <v>1898</v>
      </c>
      <c r="R834" t="s">
        <v>1898</v>
      </c>
      <c r="S834" t="s">
        <v>1898</v>
      </c>
      <c r="T834" t="s">
        <v>1898</v>
      </c>
      <c r="U834" t="s">
        <v>1898</v>
      </c>
      <c r="V834" t="s">
        <v>1898</v>
      </c>
      <c r="W834" t="s">
        <v>1898</v>
      </c>
      <c r="X834" t="s">
        <v>1898</v>
      </c>
      <c r="Y834" t="s">
        <v>1898</v>
      </c>
      <c r="Z834" t="s">
        <v>1898</v>
      </c>
      <c r="AA834" t="s">
        <v>1898</v>
      </c>
      <c r="AB834" t="s">
        <v>1898</v>
      </c>
    </row>
    <row r="835" spans="1:28" x14ac:dyDescent="0.35">
      <c r="A835" t="s">
        <v>1502</v>
      </c>
      <c r="B835" s="1">
        <v>44228</v>
      </c>
      <c r="C835" s="1">
        <v>44265</v>
      </c>
      <c r="D835">
        <v>1</v>
      </c>
      <c r="E835" t="s">
        <v>1962</v>
      </c>
      <c r="F835" s="1">
        <v>44228</v>
      </c>
      <c r="G835">
        <v>0</v>
      </c>
      <c r="H835" s="1">
        <v>44238</v>
      </c>
      <c r="I835">
        <v>1</v>
      </c>
      <c r="J835">
        <v>0</v>
      </c>
      <c r="K835">
        <v>1</v>
      </c>
      <c r="L835">
        <v>0</v>
      </c>
      <c r="M835">
        <v>0</v>
      </c>
      <c r="N835">
        <v>0</v>
      </c>
      <c r="O835">
        <v>0</v>
      </c>
      <c r="P835">
        <v>0</v>
      </c>
      <c r="Q835" t="s">
        <v>1898</v>
      </c>
      <c r="R835" t="s">
        <v>1898</v>
      </c>
      <c r="S835" t="s">
        <v>1898</v>
      </c>
      <c r="T835" t="s">
        <v>1898</v>
      </c>
      <c r="U835" t="s">
        <v>1898</v>
      </c>
      <c r="V835" t="s">
        <v>1898</v>
      </c>
      <c r="W835">
        <v>0</v>
      </c>
      <c r="X835" t="s">
        <v>1898</v>
      </c>
      <c r="Y835" t="s">
        <v>1898</v>
      </c>
      <c r="Z835" t="s">
        <v>1898</v>
      </c>
      <c r="AA835" t="s">
        <v>1898</v>
      </c>
      <c r="AB835" t="s">
        <v>1898</v>
      </c>
    </row>
    <row r="836" spans="1:28" x14ac:dyDescent="0.35">
      <c r="A836" t="s">
        <v>1502</v>
      </c>
      <c r="B836" s="1">
        <v>44228</v>
      </c>
      <c r="C836" s="1">
        <v>44265</v>
      </c>
      <c r="D836">
        <v>1</v>
      </c>
      <c r="E836" t="s">
        <v>1963</v>
      </c>
      <c r="F836" s="1">
        <v>44228</v>
      </c>
      <c r="G836">
        <v>0</v>
      </c>
      <c r="H836" s="1">
        <v>44264</v>
      </c>
      <c r="I836">
        <v>0</v>
      </c>
      <c r="J836" t="s">
        <v>1898</v>
      </c>
      <c r="K836" t="s">
        <v>1898</v>
      </c>
      <c r="L836" t="s">
        <v>1898</v>
      </c>
      <c r="M836" t="s">
        <v>1898</v>
      </c>
      <c r="N836" t="s">
        <v>1898</v>
      </c>
      <c r="O836" t="s">
        <v>1898</v>
      </c>
      <c r="P836">
        <v>1</v>
      </c>
      <c r="Q836">
        <v>0</v>
      </c>
      <c r="R836">
        <v>0</v>
      </c>
      <c r="S836">
        <v>1</v>
      </c>
      <c r="T836">
        <v>1</v>
      </c>
      <c r="U836">
        <v>0</v>
      </c>
      <c r="V836">
        <v>0</v>
      </c>
      <c r="W836">
        <v>0</v>
      </c>
      <c r="X836" t="s">
        <v>1898</v>
      </c>
      <c r="Y836" t="s">
        <v>1898</v>
      </c>
      <c r="Z836" t="s">
        <v>1898</v>
      </c>
      <c r="AA836" t="s">
        <v>1898</v>
      </c>
      <c r="AB836" t="s">
        <v>1898</v>
      </c>
    </row>
    <row r="837" spans="1:28" x14ac:dyDescent="0.35">
      <c r="A837" t="s">
        <v>1502</v>
      </c>
      <c r="B837" s="1">
        <v>44228</v>
      </c>
      <c r="C837" s="1">
        <v>44701</v>
      </c>
      <c r="D837">
        <v>1</v>
      </c>
      <c r="E837" t="s">
        <v>1964</v>
      </c>
      <c r="F837" s="1">
        <v>44228</v>
      </c>
      <c r="G837">
        <v>0</v>
      </c>
      <c r="H837" s="1">
        <v>44594</v>
      </c>
      <c r="I837">
        <v>1</v>
      </c>
      <c r="J837">
        <v>1</v>
      </c>
      <c r="K837">
        <v>0</v>
      </c>
      <c r="L837">
        <v>0</v>
      </c>
      <c r="M837">
        <v>0</v>
      </c>
      <c r="N837">
        <v>0</v>
      </c>
      <c r="O837">
        <v>0</v>
      </c>
      <c r="P837">
        <v>0</v>
      </c>
      <c r="Q837" t="s">
        <v>1898</v>
      </c>
      <c r="R837" t="s">
        <v>1898</v>
      </c>
      <c r="S837" t="s">
        <v>1898</v>
      </c>
      <c r="T837" t="s">
        <v>1898</v>
      </c>
      <c r="U837" t="s">
        <v>1898</v>
      </c>
      <c r="V837" t="s">
        <v>1898</v>
      </c>
      <c r="W837">
        <v>0</v>
      </c>
      <c r="X837" t="s">
        <v>1898</v>
      </c>
      <c r="Y837" t="s">
        <v>1898</v>
      </c>
      <c r="Z837" t="s">
        <v>1898</v>
      </c>
      <c r="AA837" t="s">
        <v>1898</v>
      </c>
      <c r="AB837" t="s">
        <v>1898</v>
      </c>
    </row>
    <row r="838" spans="1:28" x14ac:dyDescent="0.35">
      <c r="A838" t="s">
        <v>1502</v>
      </c>
      <c r="B838" s="1">
        <v>44228</v>
      </c>
      <c r="C838" s="1">
        <v>44701</v>
      </c>
      <c r="D838">
        <v>1</v>
      </c>
      <c r="E838" t="s">
        <v>1965</v>
      </c>
      <c r="F838" s="1">
        <v>44228</v>
      </c>
      <c r="G838">
        <v>0</v>
      </c>
      <c r="H838" s="1">
        <v>44229</v>
      </c>
      <c r="I838">
        <v>1</v>
      </c>
      <c r="J838">
        <v>0</v>
      </c>
      <c r="K838">
        <v>1</v>
      </c>
      <c r="L838">
        <v>0</v>
      </c>
      <c r="M838">
        <v>0</v>
      </c>
      <c r="N838">
        <v>0</v>
      </c>
      <c r="O838">
        <v>0</v>
      </c>
      <c r="P838">
        <v>0</v>
      </c>
      <c r="Q838" t="s">
        <v>1898</v>
      </c>
      <c r="R838" t="s">
        <v>1898</v>
      </c>
      <c r="S838" t="s">
        <v>1898</v>
      </c>
      <c r="T838" t="s">
        <v>1898</v>
      </c>
      <c r="U838" t="s">
        <v>1898</v>
      </c>
      <c r="V838" t="s">
        <v>1898</v>
      </c>
      <c r="W838">
        <v>0</v>
      </c>
      <c r="X838" t="s">
        <v>1898</v>
      </c>
      <c r="Y838" t="s">
        <v>1898</v>
      </c>
      <c r="Z838" t="s">
        <v>1898</v>
      </c>
      <c r="AA838" t="s">
        <v>1898</v>
      </c>
      <c r="AB838" t="s">
        <v>1898</v>
      </c>
    </row>
    <row r="839" spans="1:28" x14ac:dyDescent="0.35">
      <c r="A839" t="s">
        <v>1502</v>
      </c>
      <c r="B839" s="1">
        <v>44228</v>
      </c>
      <c r="C839" s="1">
        <v>44701</v>
      </c>
      <c r="D839">
        <v>1</v>
      </c>
      <c r="E839" t="s">
        <v>1966</v>
      </c>
      <c r="F839" s="1">
        <v>44228</v>
      </c>
      <c r="G839">
        <v>0</v>
      </c>
      <c r="H839" s="1">
        <v>44251</v>
      </c>
      <c r="I839">
        <v>1</v>
      </c>
      <c r="J839">
        <v>0</v>
      </c>
      <c r="K839">
        <v>0</v>
      </c>
      <c r="L839">
        <v>1</v>
      </c>
      <c r="M839">
        <v>0</v>
      </c>
      <c r="N839">
        <v>0</v>
      </c>
      <c r="O839">
        <v>0</v>
      </c>
      <c r="P839">
        <v>0</v>
      </c>
      <c r="Q839" t="s">
        <v>1898</v>
      </c>
      <c r="R839" t="s">
        <v>1898</v>
      </c>
      <c r="S839" t="s">
        <v>1898</v>
      </c>
      <c r="T839" t="s">
        <v>1898</v>
      </c>
      <c r="U839" t="s">
        <v>1898</v>
      </c>
      <c r="V839" t="s">
        <v>1898</v>
      </c>
      <c r="W839">
        <v>0</v>
      </c>
      <c r="X839" t="s">
        <v>1898</v>
      </c>
      <c r="Y839" t="s">
        <v>1898</v>
      </c>
      <c r="Z839" t="s">
        <v>1898</v>
      </c>
      <c r="AA839" t="s">
        <v>1898</v>
      </c>
      <c r="AB839" t="s">
        <v>1898</v>
      </c>
    </row>
    <row r="840" spans="1:28" x14ac:dyDescent="0.35">
      <c r="A840" t="s">
        <v>1502</v>
      </c>
      <c r="B840" s="1">
        <v>44228</v>
      </c>
      <c r="C840" s="1">
        <v>44701</v>
      </c>
      <c r="D840">
        <v>1</v>
      </c>
      <c r="E840" t="s">
        <v>1967</v>
      </c>
      <c r="F840" s="1">
        <v>44228</v>
      </c>
      <c r="G840">
        <v>0</v>
      </c>
      <c r="H840" s="1">
        <v>44229</v>
      </c>
      <c r="I840">
        <v>1</v>
      </c>
      <c r="J840">
        <v>1</v>
      </c>
      <c r="K840">
        <v>1</v>
      </c>
      <c r="L840">
        <v>1</v>
      </c>
      <c r="M840">
        <v>1</v>
      </c>
      <c r="N840">
        <v>0</v>
      </c>
      <c r="O840">
        <v>0</v>
      </c>
      <c r="P840">
        <v>0</v>
      </c>
      <c r="Q840" t="s">
        <v>1898</v>
      </c>
      <c r="R840" t="s">
        <v>1898</v>
      </c>
      <c r="S840" t="s">
        <v>1898</v>
      </c>
      <c r="T840" t="s">
        <v>1898</v>
      </c>
      <c r="U840" t="s">
        <v>1898</v>
      </c>
      <c r="V840" t="s">
        <v>1898</v>
      </c>
      <c r="W840">
        <v>0</v>
      </c>
      <c r="X840" t="s">
        <v>1898</v>
      </c>
      <c r="Y840" t="s">
        <v>1898</v>
      </c>
      <c r="Z840" t="s">
        <v>1898</v>
      </c>
      <c r="AA840" t="s">
        <v>1898</v>
      </c>
      <c r="AB840" t="s">
        <v>1898</v>
      </c>
    </row>
    <row r="841" spans="1:28" x14ac:dyDescent="0.35">
      <c r="A841" t="s">
        <v>1502</v>
      </c>
      <c r="B841" s="1">
        <v>44228</v>
      </c>
      <c r="C841" s="1">
        <v>44701</v>
      </c>
      <c r="D841">
        <v>1</v>
      </c>
      <c r="E841" t="s">
        <v>1899</v>
      </c>
      <c r="F841" s="1">
        <v>44228</v>
      </c>
      <c r="G841">
        <v>0</v>
      </c>
      <c r="H841" s="1">
        <v>44229</v>
      </c>
      <c r="I841">
        <v>1</v>
      </c>
      <c r="J841">
        <v>0</v>
      </c>
      <c r="K841">
        <v>0</v>
      </c>
      <c r="L841">
        <v>1</v>
      </c>
      <c r="M841">
        <v>0</v>
      </c>
      <c r="N841">
        <v>0</v>
      </c>
      <c r="O841">
        <v>0</v>
      </c>
      <c r="P841">
        <v>1</v>
      </c>
      <c r="Q841">
        <v>0</v>
      </c>
      <c r="R841">
        <v>0</v>
      </c>
      <c r="S841">
        <v>1</v>
      </c>
      <c r="T841">
        <v>0</v>
      </c>
      <c r="U841">
        <v>0</v>
      </c>
      <c r="V841">
        <v>0</v>
      </c>
      <c r="W841">
        <v>1</v>
      </c>
      <c r="X841">
        <v>0</v>
      </c>
      <c r="Y841">
        <v>0</v>
      </c>
      <c r="Z841">
        <v>1</v>
      </c>
      <c r="AA841">
        <v>0</v>
      </c>
      <c r="AB841">
        <v>0</v>
      </c>
    </row>
    <row r="842" spans="1:28" x14ac:dyDescent="0.35">
      <c r="A842" t="s">
        <v>1502</v>
      </c>
      <c r="B842" s="1">
        <v>44228</v>
      </c>
      <c r="C842" s="1">
        <v>44701</v>
      </c>
      <c r="D842">
        <v>1</v>
      </c>
      <c r="E842" t="s">
        <v>1968</v>
      </c>
      <c r="F842" s="1">
        <v>44228</v>
      </c>
      <c r="G842">
        <v>0</v>
      </c>
      <c r="H842" s="1">
        <v>44594</v>
      </c>
      <c r="I842">
        <v>1</v>
      </c>
      <c r="J842">
        <v>0</v>
      </c>
      <c r="K842">
        <v>1</v>
      </c>
      <c r="L842">
        <v>1</v>
      </c>
      <c r="M842">
        <v>1</v>
      </c>
      <c r="N842">
        <v>1</v>
      </c>
      <c r="O842">
        <v>0</v>
      </c>
      <c r="P842">
        <v>0</v>
      </c>
      <c r="Q842" t="s">
        <v>1898</v>
      </c>
      <c r="R842" t="s">
        <v>1898</v>
      </c>
      <c r="S842" t="s">
        <v>1898</v>
      </c>
      <c r="T842" t="s">
        <v>1898</v>
      </c>
      <c r="U842" t="s">
        <v>1898</v>
      </c>
      <c r="V842" t="s">
        <v>1898</v>
      </c>
      <c r="W842">
        <v>0</v>
      </c>
      <c r="X842" t="s">
        <v>1898</v>
      </c>
      <c r="Y842" t="s">
        <v>1898</v>
      </c>
      <c r="Z842" t="s">
        <v>1898</v>
      </c>
      <c r="AA842" t="s">
        <v>1898</v>
      </c>
      <c r="AB842" t="s">
        <v>1898</v>
      </c>
    </row>
    <row r="843" spans="1:28" x14ac:dyDescent="0.35">
      <c r="A843" t="s">
        <v>1502</v>
      </c>
      <c r="B843" s="1">
        <v>44266</v>
      </c>
      <c r="C843" s="1">
        <v>44701</v>
      </c>
      <c r="D843">
        <v>1</v>
      </c>
      <c r="E843" t="s">
        <v>1962</v>
      </c>
      <c r="F843" s="1">
        <v>44228</v>
      </c>
      <c r="G843">
        <v>1</v>
      </c>
      <c r="H843" s="1">
        <v>44272</v>
      </c>
      <c r="I843">
        <v>1</v>
      </c>
      <c r="J843">
        <v>0</v>
      </c>
      <c r="K843">
        <v>1</v>
      </c>
      <c r="L843">
        <v>0</v>
      </c>
      <c r="M843">
        <v>0</v>
      </c>
      <c r="N843">
        <v>0</v>
      </c>
      <c r="O843">
        <v>0</v>
      </c>
      <c r="P843">
        <v>0</v>
      </c>
      <c r="Q843" t="s">
        <v>1898</v>
      </c>
      <c r="R843" t="s">
        <v>1898</v>
      </c>
      <c r="S843" t="s">
        <v>1898</v>
      </c>
      <c r="T843" t="s">
        <v>1898</v>
      </c>
      <c r="U843" t="s">
        <v>1898</v>
      </c>
      <c r="V843" t="s">
        <v>1898</v>
      </c>
      <c r="W843">
        <v>0</v>
      </c>
      <c r="X843" t="s">
        <v>1898</v>
      </c>
      <c r="Y843" t="s">
        <v>1898</v>
      </c>
      <c r="Z843" t="s">
        <v>1898</v>
      </c>
      <c r="AA843" t="s">
        <v>1898</v>
      </c>
      <c r="AB843" t="s">
        <v>1898</v>
      </c>
    </row>
    <row r="844" spans="1:28" x14ac:dyDescent="0.35">
      <c r="A844" t="s">
        <v>1502</v>
      </c>
      <c r="B844" s="1">
        <v>44266</v>
      </c>
      <c r="C844" s="1">
        <v>44701</v>
      </c>
      <c r="D844">
        <v>1</v>
      </c>
      <c r="E844" t="s">
        <v>1963</v>
      </c>
      <c r="F844" s="1">
        <v>44228</v>
      </c>
      <c r="G844">
        <v>3</v>
      </c>
      <c r="H844" s="1">
        <v>44266</v>
      </c>
      <c r="I844">
        <v>0</v>
      </c>
      <c r="J844" t="s">
        <v>1898</v>
      </c>
      <c r="K844" t="s">
        <v>1898</v>
      </c>
      <c r="L844" t="s">
        <v>1898</v>
      </c>
      <c r="M844" t="s">
        <v>1898</v>
      </c>
      <c r="N844" t="s">
        <v>1898</v>
      </c>
      <c r="O844" t="s">
        <v>1898</v>
      </c>
      <c r="P844">
        <v>1</v>
      </c>
      <c r="Q844">
        <v>0</v>
      </c>
      <c r="R844">
        <v>0</v>
      </c>
      <c r="S844">
        <v>1</v>
      </c>
      <c r="T844">
        <v>1</v>
      </c>
      <c r="U844">
        <v>0</v>
      </c>
      <c r="V844">
        <v>0</v>
      </c>
      <c r="W844">
        <v>0</v>
      </c>
      <c r="X844" t="s">
        <v>1898</v>
      </c>
      <c r="Y844" t="s">
        <v>1898</v>
      </c>
      <c r="Z844" t="s">
        <v>1898</v>
      </c>
      <c r="AA844" t="s">
        <v>1898</v>
      </c>
      <c r="AB844" t="s">
        <v>1898</v>
      </c>
    </row>
    <row r="845" spans="1:28" x14ac:dyDescent="0.35">
      <c r="A845" t="s">
        <v>1502</v>
      </c>
      <c r="B845" s="1">
        <v>44599</v>
      </c>
      <c r="C845" s="1">
        <v>44701</v>
      </c>
      <c r="D845">
        <v>1</v>
      </c>
      <c r="E845" t="s">
        <v>1969</v>
      </c>
      <c r="F845" s="1">
        <v>44599</v>
      </c>
      <c r="G845">
        <v>0</v>
      </c>
      <c r="H845" s="1">
        <v>44600</v>
      </c>
      <c r="I845">
        <v>1</v>
      </c>
      <c r="J845">
        <v>0</v>
      </c>
      <c r="K845">
        <v>0</v>
      </c>
      <c r="L845">
        <v>1</v>
      </c>
      <c r="M845">
        <v>0</v>
      </c>
      <c r="N845">
        <v>0</v>
      </c>
      <c r="O845">
        <v>0</v>
      </c>
      <c r="P845">
        <v>1</v>
      </c>
      <c r="Q845">
        <v>0</v>
      </c>
      <c r="R845">
        <v>0</v>
      </c>
      <c r="S845">
        <v>1</v>
      </c>
      <c r="T845">
        <v>0</v>
      </c>
      <c r="U845">
        <v>0</v>
      </c>
      <c r="V845">
        <v>0</v>
      </c>
      <c r="W845">
        <v>1</v>
      </c>
      <c r="X845">
        <v>0</v>
      </c>
      <c r="Y845">
        <v>0</v>
      </c>
      <c r="Z845">
        <v>1</v>
      </c>
      <c r="AA845">
        <v>0</v>
      </c>
      <c r="AB845">
        <v>0</v>
      </c>
    </row>
    <row r="846" spans="1:28" x14ac:dyDescent="0.35">
      <c r="A846" t="s">
        <v>1502</v>
      </c>
      <c r="B846" s="1">
        <v>44599</v>
      </c>
      <c r="C846" s="1">
        <v>44701</v>
      </c>
      <c r="D846">
        <v>1</v>
      </c>
      <c r="E846" t="s">
        <v>1970</v>
      </c>
      <c r="F846" s="1">
        <v>44599</v>
      </c>
      <c r="G846">
        <v>0</v>
      </c>
      <c r="H846" s="1">
        <v>44600</v>
      </c>
      <c r="I846">
        <v>1</v>
      </c>
      <c r="J846">
        <v>0</v>
      </c>
      <c r="K846">
        <v>0</v>
      </c>
      <c r="L846">
        <v>1</v>
      </c>
      <c r="M846">
        <v>0</v>
      </c>
      <c r="N846">
        <v>0</v>
      </c>
      <c r="O846">
        <v>0</v>
      </c>
      <c r="P846">
        <v>1</v>
      </c>
      <c r="Q846">
        <v>0</v>
      </c>
      <c r="R846">
        <v>0</v>
      </c>
      <c r="S846">
        <v>1</v>
      </c>
      <c r="T846">
        <v>0</v>
      </c>
      <c r="U846">
        <v>0</v>
      </c>
      <c r="V846">
        <v>0</v>
      </c>
      <c r="W846">
        <v>1</v>
      </c>
      <c r="X846">
        <v>0</v>
      </c>
      <c r="Y846">
        <v>0</v>
      </c>
      <c r="Z846">
        <v>1</v>
      </c>
      <c r="AA846">
        <v>0</v>
      </c>
      <c r="AB846">
        <v>0</v>
      </c>
    </row>
    <row r="847" spans="1:28" x14ac:dyDescent="0.35">
      <c r="A847" t="s">
        <v>1502</v>
      </c>
      <c r="B847" s="1">
        <v>44599</v>
      </c>
      <c r="C847" s="1">
        <v>44701</v>
      </c>
      <c r="D847">
        <v>1</v>
      </c>
      <c r="E847" t="s">
        <v>1971</v>
      </c>
      <c r="F847" s="1">
        <v>44599</v>
      </c>
      <c r="G847">
        <v>0</v>
      </c>
      <c r="H847" s="1">
        <v>44600</v>
      </c>
      <c r="I847">
        <v>0</v>
      </c>
      <c r="J847" t="s">
        <v>1898</v>
      </c>
      <c r="K847" t="s">
        <v>1898</v>
      </c>
      <c r="L847" t="s">
        <v>1898</v>
      </c>
      <c r="M847" t="s">
        <v>1898</v>
      </c>
      <c r="N847" t="s">
        <v>1898</v>
      </c>
      <c r="O847" t="s">
        <v>1898</v>
      </c>
      <c r="P847">
        <v>1</v>
      </c>
      <c r="Q847">
        <v>0</v>
      </c>
      <c r="R847">
        <v>0</v>
      </c>
      <c r="S847">
        <v>1</v>
      </c>
      <c r="T847">
        <v>0</v>
      </c>
      <c r="U847">
        <v>0</v>
      </c>
      <c r="V847">
        <v>0</v>
      </c>
      <c r="W847">
        <v>0</v>
      </c>
      <c r="X847" t="s">
        <v>1898</v>
      </c>
      <c r="Y847" t="s">
        <v>1898</v>
      </c>
      <c r="Z847" t="s">
        <v>1898</v>
      </c>
      <c r="AA847" t="s">
        <v>1898</v>
      </c>
      <c r="AB847" t="s">
        <v>1898</v>
      </c>
    </row>
    <row r="848" spans="1:28" x14ac:dyDescent="0.35">
      <c r="A848" t="s">
        <v>1502</v>
      </c>
      <c r="B848" s="1">
        <v>44599</v>
      </c>
      <c r="C848" s="1">
        <v>44701</v>
      </c>
      <c r="D848">
        <v>1</v>
      </c>
      <c r="E848" t="s">
        <v>1972</v>
      </c>
      <c r="F848" s="1">
        <v>44599</v>
      </c>
      <c r="G848">
        <v>0</v>
      </c>
      <c r="H848" s="1">
        <v>44600</v>
      </c>
      <c r="I848">
        <v>1</v>
      </c>
      <c r="J848">
        <v>0</v>
      </c>
      <c r="K848">
        <v>0</v>
      </c>
      <c r="L848">
        <v>1</v>
      </c>
      <c r="M848">
        <v>0</v>
      </c>
      <c r="N848">
        <v>0</v>
      </c>
      <c r="O848">
        <v>0</v>
      </c>
      <c r="P848">
        <v>1</v>
      </c>
      <c r="Q848">
        <v>0</v>
      </c>
      <c r="R848">
        <v>0</v>
      </c>
      <c r="S848">
        <v>1</v>
      </c>
      <c r="T848">
        <v>0</v>
      </c>
      <c r="U848">
        <v>0</v>
      </c>
      <c r="V848">
        <v>0</v>
      </c>
      <c r="W848">
        <v>1</v>
      </c>
      <c r="X848">
        <v>0</v>
      </c>
      <c r="Y848">
        <v>0</v>
      </c>
      <c r="Z848">
        <v>1</v>
      </c>
      <c r="AA848">
        <v>0</v>
      </c>
      <c r="AB848">
        <v>0</v>
      </c>
    </row>
    <row r="849" spans="1:28" x14ac:dyDescent="0.35">
      <c r="A849" t="s">
        <v>1502</v>
      </c>
      <c r="B849" s="1">
        <v>44599</v>
      </c>
      <c r="C849" s="1">
        <v>44701</v>
      </c>
      <c r="D849">
        <v>1</v>
      </c>
      <c r="E849" t="s">
        <v>1973</v>
      </c>
      <c r="F849" s="1">
        <v>44599</v>
      </c>
      <c r="G849">
        <v>0</v>
      </c>
      <c r="H849" s="1">
        <v>44606</v>
      </c>
      <c r="I849">
        <v>0</v>
      </c>
      <c r="J849" t="s">
        <v>1898</v>
      </c>
      <c r="K849" t="s">
        <v>1898</v>
      </c>
      <c r="L849" t="s">
        <v>1898</v>
      </c>
      <c r="M849" t="s">
        <v>1898</v>
      </c>
      <c r="N849" t="s">
        <v>1898</v>
      </c>
      <c r="O849" t="s">
        <v>1898</v>
      </c>
      <c r="P849">
        <v>1</v>
      </c>
      <c r="Q849">
        <v>0</v>
      </c>
      <c r="R849">
        <v>0</v>
      </c>
      <c r="S849">
        <v>1</v>
      </c>
      <c r="T849">
        <v>0</v>
      </c>
      <c r="U849">
        <v>0</v>
      </c>
      <c r="V849">
        <v>0</v>
      </c>
      <c r="W849">
        <v>0</v>
      </c>
      <c r="X849" t="s">
        <v>1898</v>
      </c>
      <c r="Y849" t="s">
        <v>1898</v>
      </c>
      <c r="Z849" t="s">
        <v>1898</v>
      </c>
      <c r="AA849" t="s">
        <v>1898</v>
      </c>
      <c r="AB849" t="s">
        <v>1898</v>
      </c>
    </row>
    <row r="850" spans="1:28" x14ac:dyDescent="0.35">
      <c r="A850" t="s">
        <v>1529</v>
      </c>
      <c r="B850" s="1">
        <v>44197</v>
      </c>
      <c r="C850" s="1">
        <v>44206</v>
      </c>
      <c r="D850">
        <v>0</v>
      </c>
      <c r="E850" t="s">
        <v>1898</v>
      </c>
      <c r="G850" t="s">
        <v>1898</v>
      </c>
      <c r="I850" t="s">
        <v>1898</v>
      </c>
      <c r="J850" t="s">
        <v>1898</v>
      </c>
      <c r="K850" t="s">
        <v>1898</v>
      </c>
      <c r="L850" t="s">
        <v>1898</v>
      </c>
      <c r="M850" t="s">
        <v>1898</v>
      </c>
      <c r="N850" t="s">
        <v>1898</v>
      </c>
      <c r="O850" t="s">
        <v>1898</v>
      </c>
      <c r="P850" t="s">
        <v>1898</v>
      </c>
      <c r="Q850" t="s">
        <v>1898</v>
      </c>
      <c r="R850" t="s">
        <v>1898</v>
      </c>
      <c r="S850" t="s">
        <v>1898</v>
      </c>
      <c r="T850" t="s">
        <v>1898</v>
      </c>
      <c r="U850" t="s">
        <v>1898</v>
      </c>
      <c r="V850" t="s">
        <v>1898</v>
      </c>
      <c r="W850" t="s">
        <v>1898</v>
      </c>
      <c r="X850" t="s">
        <v>1898</v>
      </c>
      <c r="Y850" t="s">
        <v>1898</v>
      </c>
      <c r="Z850" t="s">
        <v>1898</v>
      </c>
      <c r="AA850" t="s">
        <v>1898</v>
      </c>
      <c r="AB850" t="s">
        <v>1898</v>
      </c>
    </row>
    <row r="851" spans="1:28" x14ac:dyDescent="0.35">
      <c r="A851" t="s">
        <v>1529</v>
      </c>
      <c r="B851" s="1">
        <v>44207</v>
      </c>
      <c r="C851" s="1">
        <v>44373</v>
      </c>
      <c r="D851">
        <v>1</v>
      </c>
      <c r="E851" t="s">
        <v>1530</v>
      </c>
      <c r="F851" s="1">
        <v>44207</v>
      </c>
      <c r="G851">
        <v>0</v>
      </c>
      <c r="H851" s="1">
        <v>44374</v>
      </c>
      <c r="I851">
        <v>1</v>
      </c>
      <c r="J851">
        <v>0</v>
      </c>
      <c r="K851">
        <v>1</v>
      </c>
      <c r="L851">
        <v>0</v>
      </c>
      <c r="M851">
        <v>0</v>
      </c>
      <c r="N851">
        <v>0</v>
      </c>
      <c r="O851">
        <v>0</v>
      </c>
      <c r="P851">
        <v>0</v>
      </c>
      <c r="Q851" t="s">
        <v>1898</v>
      </c>
      <c r="R851" t="s">
        <v>1898</v>
      </c>
      <c r="S851" t="s">
        <v>1898</v>
      </c>
      <c r="T851" t="s">
        <v>1898</v>
      </c>
      <c r="U851" t="s">
        <v>1898</v>
      </c>
      <c r="V851" t="s">
        <v>1898</v>
      </c>
      <c r="W851">
        <v>0</v>
      </c>
      <c r="X851" t="s">
        <v>1898</v>
      </c>
      <c r="Y851" t="s">
        <v>1898</v>
      </c>
      <c r="Z851" t="s">
        <v>1898</v>
      </c>
      <c r="AA851" t="s">
        <v>1898</v>
      </c>
      <c r="AB851" t="s">
        <v>1898</v>
      </c>
    </row>
    <row r="852" spans="1:28" x14ac:dyDescent="0.35">
      <c r="A852" t="s">
        <v>1529</v>
      </c>
      <c r="B852" s="1">
        <v>44207</v>
      </c>
      <c r="C852" s="1">
        <v>44373</v>
      </c>
      <c r="D852">
        <v>1</v>
      </c>
      <c r="E852" t="s">
        <v>1534</v>
      </c>
      <c r="F852" s="1">
        <v>44207</v>
      </c>
      <c r="G852">
        <v>0</v>
      </c>
      <c r="H852" s="1">
        <v>44374</v>
      </c>
      <c r="I852">
        <v>1</v>
      </c>
      <c r="J852">
        <v>1</v>
      </c>
      <c r="K852">
        <v>1</v>
      </c>
      <c r="L852">
        <v>0</v>
      </c>
      <c r="M852">
        <v>0</v>
      </c>
      <c r="N852">
        <v>0</v>
      </c>
      <c r="O852">
        <v>0</v>
      </c>
      <c r="P852">
        <v>0</v>
      </c>
      <c r="Q852" t="s">
        <v>1898</v>
      </c>
      <c r="R852" t="s">
        <v>1898</v>
      </c>
      <c r="S852" t="s">
        <v>1898</v>
      </c>
      <c r="T852" t="s">
        <v>1898</v>
      </c>
      <c r="U852" t="s">
        <v>1898</v>
      </c>
      <c r="V852" t="s">
        <v>1898</v>
      </c>
      <c r="W852">
        <v>0</v>
      </c>
      <c r="X852" t="s">
        <v>1898</v>
      </c>
      <c r="Y852" t="s">
        <v>1898</v>
      </c>
      <c r="Z852" t="s">
        <v>1898</v>
      </c>
      <c r="AA852" t="s">
        <v>1898</v>
      </c>
      <c r="AB852" t="s">
        <v>1898</v>
      </c>
    </row>
    <row r="853" spans="1:28" x14ac:dyDescent="0.35">
      <c r="A853" t="s">
        <v>1529</v>
      </c>
      <c r="B853" s="1">
        <v>44207</v>
      </c>
      <c r="C853" s="1">
        <v>44373</v>
      </c>
      <c r="D853">
        <v>1</v>
      </c>
      <c r="E853" t="s">
        <v>1538</v>
      </c>
      <c r="F853" s="1">
        <v>44207</v>
      </c>
      <c r="G853">
        <v>0</v>
      </c>
      <c r="H853" s="1">
        <v>44374</v>
      </c>
      <c r="I853">
        <v>1</v>
      </c>
      <c r="J853">
        <v>0</v>
      </c>
      <c r="K853">
        <v>1</v>
      </c>
      <c r="L853">
        <v>0</v>
      </c>
      <c r="M853">
        <v>0</v>
      </c>
      <c r="N853">
        <v>0</v>
      </c>
      <c r="O853">
        <v>0</v>
      </c>
      <c r="P853">
        <v>0</v>
      </c>
      <c r="Q853" t="s">
        <v>1898</v>
      </c>
      <c r="R853" t="s">
        <v>1898</v>
      </c>
      <c r="S853" t="s">
        <v>1898</v>
      </c>
      <c r="T853" t="s">
        <v>1898</v>
      </c>
      <c r="U853" t="s">
        <v>1898</v>
      </c>
      <c r="V853" t="s">
        <v>1898</v>
      </c>
      <c r="W853">
        <v>0</v>
      </c>
      <c r="X853" t="s">
        <v>1898</v>
      </c>
      <c r="Y853" t="s">
        <v>1898</v>
      </c>
      <c r="Z853" t="s">
        <v>1898</v>
      </c>
      <c r="AA853" t="s">
        <v>1898</v>
      </c>
      <c r="AB853" t="s">
        <v>1898</v>
      </c>
    </row>
    <row r="854" spans="1:28" x14ac:dyDescent="0.35">
      <c r="A854" t="s">
        <v>1529</v>
      </c>
      <c r="B854" s="1">
        <v>44236</v>
      </c>
      <c r="C854" s="1">
        <v>44373</v>
      </c>
      <c r="D854">
        <v>1</v>
      </c>
      <c r="E854" t="s">
        <v>1540</v>
      </c>
      <c r="F854" s="1">
        <v>44236</v>
      </c>
      <c r="G854">
        <v>0</v>
      </c>
      <c r="H854" s="1">
        <v>44374</v>
      </c>
      <c r="I854">
        <v>1</v>
      </c>
      <c r="J854">
        <v>0</v>
      </c>
      <c r="K854">
        <v>1</v>
      </c>
      <c r="L854">
        <v>0</v>
      </c>
      <c r="M854">
        <v>0</v>
      </c>
      <c r="N854">
        <v>0</v>
      </c>
      <c r="O854">
        <v>0</v>
      </c>
      <c r="P854">
        <v>1</v>
      </c>
      <c r="Q854">
        <v>0</v>
      </c>
      <c r="R854">
        <v>1</v>
      </c>
      <c r="S854">
        <v>0</v>
      </c>
      <c r="T854">
        <v>0</v>
      </c>
      <c r="U854">
        <v>0</v>
      </c>
      <c r="V854">
        <v>0</v>
      </c>
      <c r="W854">
        <v>0</v>
      </c>
      <c r="X854" t="s">
        <v>1898</v>
      </c>
      <c r="Y854" t="s">
        <v>1898</v>
      </c>
      <c r="Z854" t="s">
        <v>1898</v>
      </c>
      <c r="AA854" t="s">
        <v>1898</v>
      </c>
      <c r="AB854" t="s">
        <v>1898</v>
      </c>
    </row>
    <row r="855" spans="1:28" x14ac:dyDescent="0.35">
      <c r="A855" t="s">
        <v>1529</v>
      </c>
      <c r="B855" s="1">
        <v>44258</v>
      </c>
      <c r="C855" s="1">
        <v>44373</v>
      </c>
      <c r="D855">
        <v>1</v>
      </c>
      <c r="E855" t="s">
        <v>1542</v>
      </c>
      <c r="F855" s="1">
        <v>44258</v>
      </c>
      <c r="G855">
        <v>0</v>
      </c>
      <c r="H855" s="1">
        <v>44374</v>
      </c>
      <c r="I855">
        <v>1</v>
      </c>
      <c r="J855">
        <v>0</v>
      </c>
      <c r="K855">
        <v>1</v>
      </c>
      <c r="L855">
        <v>0</v>
      </c>
      <c r="M855">
        <v>0</v>
      </c>
      <c r="N855">
        <v>0</v>
      </c>
      <c r="O855">
        <v>0</v>
      </c>
      <c r="P855">
        <v>0</v>
      </c>
      <c r="Q855" t="s">
        <v>1898</v>
      </c>
      <c r="R855" t="s">
        <v>1898</v>
      </c>
      <c r="S855" t="s">
        <v>1898</v>
      </c>
      <c r="T855" t="s">
        <v>1898</v>
      </c>
      <c r="U855" t="s">
        <v>1898</v>
      </c>
      <c r="V855" t="s">
        <v>1898</v>
      </c>
      <c r="W855">
        <v>0</v>
      </c>
      <c r="X855" t="s">
        <v>1898</v>
      </c>
      <c r="Y855" t="s">
        <v>1898</v>
      </c>
      <c r="Z855" t="s">
        <v>1898</v>
      </c>
      <c r="AA855" t="s">
        <v>1898</v>
      </c>
      <c r="AB855" t="s">
        <v>1898</v>
      </c>
    </row>
    <row r="856" spans="1:28" x14ac:dyDescent="0.35">
      <c r="A856" t="s">
        <v>1529</v>
      </c>
      <c r="B856" s="1">
        <v>44355</v>
      </c>
      <c r="C856" s="1">
        <v>44373</v>
      </c>
      <c r="D856">
        <v>1</v>
      </c>
      <c r="E856" t="s">
        <v>1544</v>
      </c>
      <c r="F856" s="1">
        <v>44355</v>
      </c>
      <c r="G856">
        <v>0</v>
      </c>
      <c r="H856" s="1">
        <v>44374</v>
      </c>
      <c r="I856">
        <v>0</v>
      </c>
      <c r="J856" t="s">
        <v>1898</v>
      </c>
      <c r="K856" t="s">
        <v>1898</v>
      </c>
      <c r="L856" t="s">
        <v>1898</v>
      </c>
      <c r="M856" t="s">
        <v>1898</v>
      </c>
      <c r="N856" t="s">
        <v>1898</v>
      </c>
      <c r="O856" t="s">
        <v>1898</v>
      </c>
      <c r="P856">
        <v>1</v>
      </c>
      <c r="Q856">
        <v>0</v>
      </c>
      <c r="R856">
        <v>0</v>
      </c>
      <c r="S856">
        <v>1</v>
      </c>
      <c r="T856">
        <v>0</v>
      </c>
      <c r="U856">
        <v>0</v>
      </c>
      <c r="V856">
        <v>0</v>
      </c>
      <c r="W856">
        <v>1</v>
      </c>
      <c r="X856">
        <v>0</v>
      </c>
      <c r="Y856">
        <v>0</v>
      </c>
      <c r="Z856">
        <v>1</v>
      </c>
      <c r="AA856">
        <v>0</v>
      </c>
      <c r="AB856">
        <v>0</v>
      </c>
    </row>
    <row r="857" spans="1:28" x14ac:dyDescent="0.35">
      <c r="A857" t="s">
        <v>1529</v>
      </c>
      <c r="B857" s="1">
        <v>44374</v>
      </c>
      <c r="C857" s="1">
        <v>44701</v>
      </c>
      <c r="D857">
        <v>1</v>
      </c>
      <c r="E857" t="s">
        <v>1530</v>
      </c>
      <c r="F857" s="1">
        <v>44207</v>
      </c>
      <c r="G857">
        <v>3</v>
      </c>
      <c r="H857" s="1">
        <v>44374</v>
      </c>
      <c r="I857">
        <v>1</v>
      </c>
      <c r="J857">
        <v>0</v>
      </c>
      <c r="K857">
        <v>1</v>
      </c>
      <c r="L857">
        <v>0</v>
      </c>
      <c r="M857">
        <v>0</v>
      </c>
      <c r="N857">
        <v>0</v>
      </c>
      <c r="O857">
        <v>0</v>
      </c>
      <c r="P857">
        <v>0</v>
      </c>
      <c r="Q857" t="s">
        <v>1898</v>
      </c>
      <c r="R857" t="s">
        <v>1898</v>
      </c>
      <c r="S857" t="s">
        <v>1898</v>
      </c>
      <c r="T857" t="s">
        <v>1898</v>
      </c>
      <c r="U857" t="s">
        <v>1898</v>
      </c>
      <c r="V857" t="s">
        <v>1898</v>
      </c>
      <c r="W857">
        <v>0</v>
      </c>
      <c r="X857" t="s">
        <v>1898</v>
      </c>
      <c r="Y857" t="s">
        <v>1898</v>
      </c>
      <c r="Z857" t="s">
        <v>1898</v>
      </c>
      <c r="AA857" t="s">
        <v>1898</v>
      </c>
      <c r="AB857" t="s">
        <v>1898</v>
      </c>
    </row>
    <row r="858" spans="1:28" x14ac:dyDescent="0.35">
      <c r="A858" t="s">
        <v>1529</v>
      </c>
      <c r="B858" s="1">
        <v>44374</v>
      </c>
      <c r="C858" s="1">
        <v>44701</v>
      </c>
      <c r="D858">
        <v>1</v>
      </c>
      <c r="E858" t="s">
        <v>1534</v>
      </c>
      <c r="F858" s="1">
        <v>44207</v>
      </c>
      <c r="G858">
        <v>3</v>
      </c>
      <c r="H858" s="1">
        <v>44374</v>
      </c>
      <c r="I858">
        <v>1</v>
      </c>
      <c r="J858">
        <v>1</v>
      </c>
      <c r="K858">
        <v>1</v>
      </c>
      <c r="L858">
        <v>0</v>
      </c>
      <c r="M858">
        <v>0</v>
      </c>
      <c r="N858">
        <v>0</v>
      </c>
      <c r="O858">
        <v>0</v>
      </c>
      <c r="P858">
        <v>0</v>
      </c>
      <c r="Q858" t="s">
        <v>1898</v>
      </c>
      <c r="R858" t="s">
        <v>1898</v>
      </c>
      <c r="S858" t="s">
        <v>1898</v>
      </c>
      <c r="T858" t="s">
        <v>1898</v>
      </c>
      <c r="U858" t="s">
        <v>1898</v>
      </c>
      <c r="V858" t="s">
        <v>1898</v>
      </c>
      <c r="W858">
        <v>0</v>
      </c>
      <c r="X858" t="s">
        <v>1898</v>
      </c>
      <c r="Y858" t="s">
        <v>1898</v>
      </c>
      <c r="Z858" t="s">
        <v>1898</v>
      </c>
      <c r="AA858" t="s">
        <v>1898</v>
      </c>
      <c r="AB858" t="s">
        <v>1898</v>
      </c>
    </row>
    <row r="859" spans="1:28" x14ac:dyDescent="0.35">
      <c r="A859" t="s">
        <v>1529</v>
      </c>
      <c r="B859" s="1">
        <v>44374</v>
      </c>
      <c r="C859" s="1">
        <v>44701</v>
      </c>
      <c r="D859">
        <v>1</v>
      </c>
      <c r="E859" t="s">
        <v>1538</v>
      </c>
      <c r="F859" s="1">
        <v>44207</v>
      </c>
      <c r="G859">
        <v>3</v>
      </c>
      <c r="H859" s="1">
        <v>44374</v>
      </c>
      <c r="I859">
        <v>1</v>
      </c>
      <c r="J859">
        <v>0</v>
      </c>
      <c r="K859">
        <v>1</v>
      </c>
      <c r="L859">
        <v>0</v>
      </c>
      <c r="M859">
        <v>0</v>
      </c>
      <c r="N859">
        <v>0</v>
      </c>
      <c r="O859">
        <v>0</v>
      </c>
      <c r="P859">
        <v>0</v>
      </c>
      <c r="Q859" t="s">
        <v>1898</v>
      </c>
      <c r="R859" t="s">
        <v>1898</v>
      </c>
      <c r="S859" t="s">
        <v>1898</v>
      </c>
      <c r="T859" t="s">
        <v>1898</v>
      </c>
      <c r="U859" t="s">
        <v>1898</v>
      </c>
      <c r="V859" t="s">
        <v>1898</v>
      </c>
      <c r="W859">
        <v>0</v>
      </c>
      <c r="X859" t="s">
        <v>1898</v>
      </c>
      <c r="Y859" t="s">
        <v>1898</v>
      </c>
      <c r="Z859" t="s">
        <v>1898</v>
      </c>
      <c r="AA859" t="s">
        <v>1898</v>
      </c>
      <c r="AB859" t="s">
        <v>1898</v>
      </c>
    </row>
    <row r="860" spans="1:28" x14ac:dyDescent="0.35">
      <c r="A860" t="s">
        <v>1529</v>
      </c>
      <c r="B860" s="1">
        <v>44374</v>
      </c>
      <c r="C860" s="1">
        <v>44701</v>
      </c>
      <c r="D860">
        <v>1</v>
      </c>
      <c r="E860" t="s">
        <v>1540</v>
      </c>
      <c r="F860" s="1">
        <v>44236</v>
      </c>
      <c r="G860">
        <v>3</v>
      </c>
      <c r="H860" s="1">
        <v>44374</v>
      </c>
      <c r="I860">
        <v>1</v>
      </c>
      <c r="J860">
        <v>0</v>
      </c>
      <c r="K860">
        <v>1</v>
      </c>
      <c r="L860">
        <v>0</v>
      </c>
      <c r="M860">
        <v>0</v>
      </c>
      <c r="N860">
        <v>0</v>
      </c>
      <c r="O860">
        <v>0</v>
      </c>
      <c r="P860">
        <v>1</v>
      </c>
      <c r="Q860">
        <v>0</v>
      </c>
      <c r="R860">
        <v>1</v>
      </c>
      <c r="S860">
        <v>0</v>
      </c>
      <c r="T860">
        <v>0</v>
      </c>
      <c r="U860">
        <v>0</v>
      </c>
      <c r="V860">
        <v>0</v>
      </c>
      <c r="W860">
        <v>0</v>
      </c>
      <c r="X860" t="s">
        <v>1898</v>
      </c>
      <c r="Y860" t="s">
        <v>1898</v>
      </c>
      <c r="Z860" t="s">
        <v>1898</v>
      </c>
      <c r="AA860" t="s">
        <v>1898</v>
      </c>
      <c r="AB860" t="s">
        <v>1898</v>
      </c>
    </row>
    <row r="861" spans="1:28" x14ac:dyDescent="0.35">
      <c r="A861" t="s">
        <v>1529</v>
      </c>
      <c r="B861" s="1">
        <v>44374</v>
      </c>
      <c r="C861" s="1">
        <v>44701</v>
      </c>
      <c r="D861">
        <v>1</v>
      </c>
      <c r="E861" t="s">
        <v>1544</v>
      </c>
      <c r="F861" s="1">
        <v>44355</v>
      </c>
      <c r="G861">
        <v>3</v>
      </c>
      <c r="H861" s="1">
        <v>44374</v>
      </c>
      <c r="I861">
        <v>0</v>
      </c>
      <c r="J861" t="s">
        <v>1898</v>
      </c>
      <c r="K861" t="s">
        <v>1898</v>
      </c>
      <c r="L861" t="s">
        <v>1898</v>
      </c>
      <c r="M861" t="s">
        <v>1898</v>
      </c>
      <c r="N861" t="s">
        <v>1898</v>
      </c>
      <c r="O861" t="s">
        <v>1898</v>
      </c>
      <c r="P861">
        <v>1</v>
      </c>
      <c r="Q861">
        <v>0</v>
      </c>
      <c r="R861">
        <v>0</v>
      </c>
      <c r="S861">
        <v>1</v>
      </c>
      <c r="T861">
        <v>0</v>
      </c>
      <c r="U861">
        <v>0</v>
      </c>
      <c r="V861">
        <v>0</v>
      </c>
      <c r="W861">
        <v>1</v>
      </c>
      <c r="X861">
        <v>0</v>
      </c>
      <c r="Y861">
        <v>0</v>
      </c>
      <c r="Z861">
        <v>1</v>
      </c>
      <c r="AA861">
        <v>0</v>
      </c>
      <c r="AB861">
        <v>0</v>
      </c>
    </row>
    <row r="862" spans="1:28" x14ac:dyDescent="0.35">
      <c r="A862" t="s">
        <v>1529</v>
      </c>
      <c r="B862" s="1">
        <v>44374</v>
      </c>
      <c r="C862" s="1">
        <v>44701</v>
      </c>
      <c r="D862">
        <v>1</v>
      </c>
      <c r="E862" t="s">
        <v>1542</v>
      </c>
      <c r="F862" s="1">
        <v>44258</v>
      </c>
      <c r="G862">
        <v>3</v>
      </c>
      <c r="H862" s="1">
        <v>44374</v>
      </c>
      <c r="I862">
        <v>1</v>
      </c>
      <c r="J862">
        <v>0</v>
      </c>
      <c r="K862">
        <v>1</v>
      </c>
      <c r="L862">
        <v>0</v>
      </c>
      <c r="M862">
        <v>0</v>
      </c>
      <c r="N862">
        <v>0</v>
      </c>
      <c r="O862">
        <v>0</v>
      </c>
      <c r="P862">
        <v>0</v>
      </c>
      <c r="Q862" t="s">
        <v>1898</v>
      </c>
      <c r="R862" t="s">
        <v>1898</v>
      </c>
      <c r="S862" t="s">
        <v>1898</v>
      </c>
      <c r="T862" t="s">
        <v>1898</v>
      </c>
      <c r="U862" t="s">
        <v>1898</v>
      </c>
      <c r="V862" t="s">
        <v>1898</v>
      </c>
      <c r="W862">
        <v>0</v>
      </c>
      <c r="X862" t="s">
        <v>1898</v>
      </c>
      <c r="Y862" t="s">
        <v>1898</v>
      </c>
      <c r="Z862" t="s">
        <v>1898</v>
      </c>
      <c r="AA862" t="s">
        <v>1898</v>
      </c>
      <c r="AB862" t="s">
        <v>1898</v>
      </c>
    </row>
    <row r="863" spans="1:28" x14ac:dyDescent="0.35">
      <c r="A863" t="s">
        <v>1529</v>
      </c>
      <c r="B863" s="1">
        <v>44593</v>
      </c>
      <c r="C863" s="1">
        <v>44623</v>
      </c>
      <c r="D863">
        <v>1</v>
      </c>
      <c r="E863" t="s">
        <v>1974</v>
      </c>
      <c r="F863" s="1">
        <v>44593</v>
      </c>
      <c r="G863">
        <v>0</v>
      </c>
      <c r="H863" s="1">
        <v>44602</v>
      </c>
      <c r="I863">
        <v>1</v>
      </c>
      <c r="J863">
        <v>1</v>
      </c>
      <c r="K863">
        <v>1</v>
      </c>
      <c r="L863">
        <v>0</v>
      </c>
      <c r="M863">
        <v>0</v>
      </c>
      <c r="N863">
        <v>0</v>
      </c>
      <c r="O863">
        <v>0</v>
      </c>
      <c r="P863">
        <v>0</v>
      </c>
      <c r="Q863" t="s">
        <v>1898</v>
      </c>
      <c r="R863" t="s">
        <v>1898</v>
      </c>
      <c r="S863" t="s">
        <v>1898</v>
      </c>
      <c r="T863" t="s">
        <v>1898</v>
      </c>
      <c r="U863" t="s">
        <v>1898</v>
      </c>
      <c r="V863" t="s">
        <v>1898</v>
      </c>
      <c r="W863">
        <v>0</v>
      </c>
      <c r="X863" t="s">
        <v>1898</v>
      </c>
      <c r="Y863" t="s">
        <v>1898</v>
      </c>
      <c r="Z863" t="s">
        <v>1898</v>
      </c>
      <c r="AA863" t="s">
        <v>1898</v>
      </c>
      <c r="AB863" t="s">
        <v>1898</v>
      </c>
    </row>
    <row r="864" spans="1:28" x14ac:dyDescent="0.35">
      <c r="A864" t="s">
        <v>1529</v>
      </c>
      <c r="B864" s="1">
        <v>44624</v>
      </c>
      <c r="C864" s="1">
        <v>44701</v>
      </c>
      <c r="D864">
        <v>1</v>
      </c>
      <c r="E864" t="s">
        <v>1555</v>
      </c>
      <c r="F864" s="1">
        <v>44593</v>
      </c>
      <c r="G864">
        <v>3</v>
      </c>
      <c r="H864" s="1">
        <v>44624</v>
      </c>
      <c r="I864">
        <v>1</v>
      </c>
      <c r="J864">
        <v>1</v>
      </c>
      <c r="K864">
        <v>1</v>
      </c>
      <c r="L864">
        <v>0</v>
      </c>
      <c r="M864">
        <v>0</v>
      </c>
      <c r="N864">
        <v>0</v>
      </c>
      <c r="O864">
        <v>0</v>
      </c>
      <c r="P864">
        <v>0</v>
      </c>
      <c r="Q864" t="s">
        <v>1898</v>
      </c>
      <c r="R864" t="s">
        <v>1898</v>
      </c>
      <c r="S864" t="s">
        <v>1898</v>
      </c>
      <c r="T864" t="s">
        <v>1898</v>
      </c>
      <c r="U864" t="s">
        <v>1898</v>
      </c>
      <c r="V864" t="s">
        <v>1898</v>
      </c>
      <c r="W864">
        <v>0</v>
      </c>
      <c r="X864" t="s">
        <v>1898</v>
      </c>
      <c r="Y864" t="s">
        <v>1898</v>
      </c>
      <c r="Z864" t="s">
        <v>1898</v>
      </c>
      <c r="AA864" t="s">
        <v>1898</v>
      </c>
      <c r="AB864" t="s">
        <v>1898</v>
      </c>
    </row>
    <row r="865" spans="1:28" x14ac:dyDescent="0.35">
      <c r="A865" t="s">
        <v>1563</v>
      </c>
      <c r="B865" s="1">
        <v>44197</v>
      </c>
      <c r="C865" s="1">
        <v>44206</v>
      </c>
      <c r="D865">
        <v>0</v>
      </c>
      <c r="E865" t="s">
        <v>1898</v>
      </c>
      <c r="G865" t="s">
        <v>1898</v>
      </c>
      <c r="I865" t="s">
        <v>1898</v>
      </c>
      <c r="J865" t="s">
        <v>1898</v>
      </c>
      <c r="K865" t="s">
        <v>1898</v>
      </c>
      <c r="L865" t="s">
        <v>1898</v>
      </c>
      <c r="M865" t="s">
        <v>1898</v>
      </c>
      <c r="N865" t="s">
        <v>1898</v>
      </c>
      <c r="O865" t="s">
        <v>1898</v>
      </c>
      <c r="P865" t="s">
        <v>1898</v>
      </c>
      <c r="Q865" t="s">
        <v>1898</v>
      </c>
      <c r="R865" t="s">
        <v>1898</v>
      </c>
      <c r="S865" t="s">
        <v>1898</v>
      </c>
      <c r="T865" t="s">
        <v>1898</v>
      </c>
      <c r="U865" t="s">
        <v>1898</v>
      </c>
      <c r="V865" t="s">
        <v>1898</v>
      </c>
      <c r="W865" t="s">
        <v>1898</v>
      </c>
      <c r="X865" t="s">
        <v>1898</v>
      </c>
      <c r="Y865" t="s">
        <v>1898</v>
      </c>
      <c r="Z865" t="s">
        <v>1898</v>
      </c>
      <c r="AA865" t="s">
        <v>1898</v>
      </c>
      <c r="AB865" t="s">
        <v>1898</v>
      </c>
    </row>
    <row r="866" spans="1:28" x14ac:dyDescent="0.35">
      <c r="A866" t="s">
        <v>1563</v>
      </c>
      <c r="B866" s="1">
        <v>44207</v>
      </c>
      <c r="C866" s="1">
        <v>44222</v>
      </c>
      <c r="D866">
        <v>1</v>
      </c>
      <c r="E866" t="s">
        <v>1564</v>
      </c>
      <c r="F866" s="1">
        <v>44207</v>
      </c>
      <c r="G866">
        <v>0</v>
      </c>
      <c r="H866" s="1">
        <v>44224</v>
      </c>
      <c r="I866">
        <v>1</v>
      </c>
      <c r="J866">
        <v>1</v>
      </c>
      <c r="K866">
        <v>1</v>
      </c>
      <c r="L866">
        <v>0</v>
      </c>
      <c r="M866">
        <v>0</v>
      </c>
      <c r="N866">
        <v>0</v>
      </c>
      <c r="O866">
        <v>0</v>
      </c>
      <c r="P866">
        <v>0</v>
      </c>
      <c r="Q866" t="s">
        <v>1898</v>
      </c>
      <c r="R866" t="s">
        <v>1898</v>
      </c>
      <c r="S866" t="s">
        <v>1898</v>
      </c>
      <c r="T866" t="s">
        <v>1898</v>
      </c>
      <c r="U866" t="s">
        <v>1898</v>
      </c>
      <c r="V866" t="s">
        <v>1898</v>
      </c>
      <c r="W866">
        <v>0</v>
      </c>
      <c r="X866" t="s">
        <v>1898</v>
      </c>
      <c r="Y866" t="s">
        <v>1898</v>
      </c>
      <c r="Z866" t="s">
        <v>1898</v>
      </c>
      <c r="AA866" t="s">
        <v>1898</v>
      </c>
      <c r="AB866" t="s">
        <v>1898</v>
      </c>
    </row>
    <row r="867" spans="1:28" x14ac:dyDescent="0.35">
      <c r="A867" t="s">
        <v>1563</v>
      </c>
      <c r="B867" s="1">
        <v>44216</v>
      </c>
      <c r="C867" s="1">
        <v>44221</v>
      </c>
      <c r="D867">
        <v>1</v>
      </c>
      <c r="E867" t="s">
        <v>641</v>
      </c>
      <c r="F867" s="1">
        <v>44216</v>
      </c>
      <c r="G867">
        <v>0</v>
      </c>
      <c r="H867" s="1">
        <v>44334</v>
      </c>
      <c r="I867">
        <v>1</v>
      </c>
      <c r="J867">
        <v>1</v>
      </c>
      <c r="K867">
        <v>1</v>
      </c>
      <c r="L867">
        <v>0</v>
      </c>
      <c r="M867">
        <v>0</v>
      </c>
      <c r="N867">
        <v>0</v>
      </c>
      <c r="O867">
        <v>0</v>
      </c>
      <c r="P867">
        <v>0</v>
      </c>
      <c r="Q867" t="s">
        <v>1898</v>
      </c>
      <c r="R867" t="s">
        <v>1898</v>
      </c>
      <c r="S867" t="s">
        <v>1898</v>
      </c>
      <c r="T867" t="s">
        <v>1898</v>
      </c>
      <c r="U867" t="s">
        <v>1898</v>
      </c>
      <c r="V867" t="s">
        <v>1898</v>
      </c>
      <c r="W867">
        <v>0</v>
      </c>
      <c r="X867" t="s">
        <v>1898</v>
      </c>
      <c r="Y867" t="s">
        <v>1898</v>
      </c>
      <c r="Z867" t="s">
        <v>1898</v>
      </c>
      <c r="AA867" t="s">
        <v>1898</v>
      </c>
      <c r="AB867" t="s">
        <v>1898</v>
      </c>
    </row>
    <row r="868" spans="1:28" x14ac:dyDescent="0.35">
      <c r="A868" t="s">
        <v>1563</v>
      </c>
      <c r="B868" s="1">
        <v>44222</v>
      </c>
      <c r="C868" s="1">
        <v>44231</v>
      </c>
      <c r="D868">
        <v>1</v>
      </c>
      <c r="E868" t="s">
        <v>641</v>
      </c>
      <c r="F868" s="1">
        <v>44216</v>
      </c>
      <c r="G868">
        <v>1</v>
      </c>
      <c r="H868" s="1">
        <v>44334</v>
      </c>
      <c r="I868">
        <v>1</v>
      </c>
      <c r="J868">
        <v>1</v>
      </c>
      <c r="K868">
        <v>1</v>
      </c>
      <c r="L868">
        <v>0</v>
      </c>
      <c r="M868">
        <v>0</v>
      </c>
      <c r="N868">
        <v>0</v>
      </c>
      <c r="O868">
        <v>0</v>
      </c>
      <c r="P868">
        <v>0</v>
      </c>
      <c r="Q868" t="s">
        <v>1898</v>
      </c>
      <c r="R868" t="s">
        <v>1898</v>
      </c>
      <c r="S868" t="s">
        <v>1898</v>
      </c>
      <c r="T868" t="s">
        <v>1898</v>
      </c>
      <c r="U868" t="s">
        <v>1898</v>
      </c>
      <c r="V868" t="s">
        <v>1898</v>
      </c>
      <c r="W868">
        <v>0</v>
      </c>
      <c r="X868" t="s">
        <v>1898</v>
      </c>
      <c r="Y868" t="s">
        <v>1898</v>
      </c>
      <c r="Z868" t="s">
        <v>1898</v>
      </c>
      <c r="AA868" t="s">
        <v>1898</v>
      </c>
      <c r="AB868" t="s">
        <v>1898</v>
      </c>
    </row>
    <row r="869" spans="1:28" x14ac:dyDescent="0.35">
      <c r="A869" t="s">
        <v>1563</v>
      </c>
      <c r="B869" s="1">
        <v>44223</v>
      </c>
      <c r="C869" s="1">
        <v>44701</v>
      </c>
      <c r="D869">
        <v>1</v>
      </c>
      <c r="E869" t="s">
        <v>1564</v>
      </c>
      <c r="F869" t="s">
        <v>1569</v>
      </c>
      <c r="G869">
        <v>1</v>
      </c>
      <c r="H869" s="1">
        <v>44224</v>
      </c>
      <c r="I869">
        <v>1</v>
      </c>
      <c r="J869">
        <v>1</v>
      </c>
      <c r="K869">
        <v>1</v>
      </c>
      <c r="L869">
        <v>0</v>
      </c>
      <c r="M869">
        <v>0</v>
      </c>
      <c r="N869">
        <v>0</v>
      </c>
      <c r="O869">
        <v>0</v>
      </c>
      <c r="P869">
        <v>0</v>
      </c>
      <c r="Q869" t="s">
        <v>1898</v>
      </c>
      <c r="R869" t="s">
        <v>1898</v>
      </c>
      <c r="S869" t="s">
        <v>1898</v>
      </c>
      <c r="T869" t="s">
        <v>1898</v>
      </c>
      <c r="U869" t="s">
        <v>1898</v>
      </c>
      <c r="V869" t="s">
        <v>1898</v>
      </c>
      <c r="W869">
        <v>0</v>
      </c>
      <c r="X869" t="s">
        <v>1898</v>
      </c>
      <c r="Y869" t="s">
        <v>1898</v>
      </c>
      <c r="Z869" t="s">
        <v>1898</v>
      </c>
      <c r="AA869" t="s">
        <v>1898</v>
      </c>
      <c r="AB869" t="s">
        <v>1898</v>
      </c>
    </row>
    <row r="870" spans="1:28" x14ac:dyDescent="0.35">
      <c r="A870" t="s">
        <v>1563</v>
      </c>
      <c r="B870" s="1">
        <v>44232</v>
      </c>
      <c r="C870" s="1">
        <v>44701</v>
      </c>
      <c r="D870">
        <v>1</v>
      </c>
      <c r="E870" t="s">
        <v>641</v>
      </c>
      <c r="F870" s="1">
        <v>44216</v>
      </c>
      <c r="G870">
        <v>2</v>
      </c>
      <c r="H870" s="1">
        <v>44334</v>
      </c>
      <c r="I870">
        <v>1</v>
      </c>
      <c r="J870">
        <v>1</v>
      </c>
      <c r="K870">
        <v>1</v>
      </c>
      <c r="L870">
        <v>0</v>
      </c>
      <c r="M870">
        <v>0</v>
      </c>
      <c r="N870">
        <v>0</v>
      </c>
      <c r="O870">
        <v>0</v>
      </c>
      <c r="P870">
        <v>0</v>
      </c>
      <c r="Q870" t="s">
        <v>1898</v>
      </c>
      <c r="R870" t="s">
        <v>1898</v>
      </c>
      <c r="S870" t="s">
        <v>1898</v>
      </c>
      <c r="T870" t="s">
        <v>1898</v>
      </c>
      <c r="U870" t="s">
        <v>1898</v>
      </c>
      <c r="V870" t="s">
        <v>1898</v>
      </c>
      <c r="W870">
        <v>0</v>
      </c>
      <c r="X870" t="s">
        <v>1898</v>
      </c>
      <c r="Y870" t="s">
        <v>1898</v>
      </c>
      <c r="Z870" t="s">
        <v>1898</v>
      </c>
      <c r="AA870" t="s">
        <v>1898</v>
      </c>
      <c r="AB870" t="s">
        <v>1898</v>
      </c>
    </row>
    <row r="871" spans="1:28" x14ac:dyDescent="0.35">
      <c r="A871" t="s">
        <v>1563</v>
      </c>
      <c r="B871" s="1">
        <v>44243</v>
      </c>
      <c r="C871" s="1">
        <v>44701</v>
      </c>
      <c r="D871">
        <v>1</v>
      </c>
      <c r="E871" t="s">
        <v>1571</v>
      </c>
      <c r="F871" s="1">
        <v>44243</v>
      </c>
      <c r="G871">
        <v>0</v>
      </c>
      <c r="H871" s="1">
        <v>44243</v>
      </c>
      <c r="I871">
        <v>1</v>
      </c>
      <c r="J871">
        <v>1</v>
      </c>
      <c r="K871">
        <v>1</v>
      </c>
      <c r="L871">
        <v>0</v>
      </c>
      <c r="M871">
        <v>0</v>
      </c>
      <c r="N871">
        <v>0</v>
      </c>
      <c r="O871">
        <v>0</v>
      </c>
      <c r="P871">
        <v>0</v>
      </c>
      <c r="Q871" t="s">
        <v>1898</v>
      </c>
      <c r="R871" t="s">
        <v>1898</v>
      </c>
      <c r="S871" t="s">
        <v>1898</v>
      </c>
      <c r="T871" t="s">
        <v>1898</v>
      </c>
      <c r="U871" t="s">
        <v>1898</v>
      </c>
      <c r="V871" t="s">
        <v>1898</v>
      </c>
      <c r="W871">
        <v>0</v>
      </c>
      <c r="X871" t="s">
        <v>1898</v>
      </c>
      <c r="Y871" t="s">
        <v>1898</v>
      </c>
      <c r="Z871" t="s">
        <v>1898</v>
      </c>
      <c r="AA871" t="s">
        <v>1898</v>
      </c>
      <c r="AB871" t="s">
        <v>1898</v>
      </c>
    </row>
    <row r="872" spans="1:28" x14ac:dyDescent="0.35">
      <c r="A872" t="s">
        <v>1563</v>
      </c>
      <c r="B872" s="1">
        <v>44280</v>
      </c>
      <c r="C872" s="1">
        <v>44701</v>
      </c>
      <c r="D872">
        <v>1</v>
      </c>
      <c r="E872" t="s">
        <v>1575</v>
      </c>
      <c r="F872" s="1">
        <v>44280</v>
      </c>
      <c r="G872">
        <v>0</v>
      </c>
      <c r="H872" s="1">
        <v>44664</v>
      </c>
      <c r="I872">
        <v>1</v>
      </c>
      <c r="J872">
        <v>0</v>
      </c>
      <c r="K872">
        <v>0</v>
      </c>
      <c r="L872">
        <v>1</v>
      </c>
      <c r="M872">
        <v>0</v>
      </c>
      <c r="N872">
        <v>0</v>
      </c>
      <c r="O872">
        <v>0</v>
      </c>
      <c r="P872">
        <v>1</v>
      </c>
      <c r="Q872">
        <v>0</v>
      </c>
      <c r="R872">
        <v>0</v>
      </c>
      <c r="S872">
        <v>1</v>
      </c>
      <c r="T872">
        <v>0</v>
      </c>
      <c r="U872">
        <v>0</v>
      </c>
      <c r="V872">
        <v>0</v>
      </c>
      <c r="W872">
        <v>1</v>
      </c>
      <c r="X872">
        <v>0</v>
      </c>
      <c r="Y872">
        <v>0</v>
      </c>
      <c r="Z872">
        <v>1</v>
      </c>
      <c r="AA872">
        <v>0</v>
      </c>
      <c r="AB872">
        <v>0</v>
      </c>
    </row>
    <row r="873" spans="1:28" x14ac:dyDescent="0.35">
      <c r="A873" t="s">
        <v>1563</v>
      </c>
      <c r="B873" s="1">
        <v>44306</v>
      </c>
      <c r="C873" s="1">
        <v>44701</v>
      </c>
      <c r="D873">
        <v>1</v>
      </c>
      <c r="E873" t="s">
        <v>1577</v>
      </c>
      <c r="F873" s="1">
        <v>44306</v>
      </c>
      <c r="G873">
        <v>0</v>
      </c>
      <c r="H873" s="1">
        <v>44306</v>
      </c>
      <c r="I873">
        <v>1</v>
      </c>
      <c r="J873">
        <v>0</v>
      </c>
      <c r="K873">
        <v>0</v>
      </c>
      <c r="L873">
        <v>1</v>
      </c>
      <c r="M873">
        <v>0</v>
      </c>
      <c r="N873">
        <v>0</v>
      </c>
      <c r="O873">
        <v>0</v>
      </c>
      <c r="P873">
        <v>1</v>
      </c>
      <c r="Q873">
        <v>0</v>
      </c>
      <c r="R873">
        <v>0</v>
      </c>
      <c r="S873">
        <v>1</v>
      </c>
      <c r="T873">
        <v>0</v>
      </c>
      <c r="U873">
        <v>0</v>
      </c>
      <c r="V873">
        <v>0</v>
      </c>
      <c r="W873">
        <v>1</v>
      </c>
      <c r="X873">
        <v>0</v>
      </c>
      <c r="Y873">
        <v>0</v>
      </c>
      <c r="Z873">
        <v>1</v>
      </c>
      <c r="AA873">
        <v>0</v>
      </c>
      <c r="AB873">
        <v>0</v>
      </c>
    </row>
    <row r="874" spans="1:28" x14ac:dyDescent="0.35">
      <c r="A874" t="s">
        <v>1563</v>
      </c>
      <c r="B874" s="1">
        <v>44333</v>
      </c>
      <c r="C874" s="1">
        <v>44701</v>
      </c>
      <c r="D874">
        <v>1</v>
      </c>
      <c r="E874" t="s">
        <v>1254</v>
      </c>
      <c r="F874" s="1">
        <v>44333</v>
      </c>
      <c r="G874">
        <v>0</v>
      </c>
      <c r="H874" s="1">
        <v>44333</v>
      </c>
      <c r="I874">
        <v>1</v>
      </c>
      <c r="J874">
        <v>0</v>
      </c>
      <c r="K874">
        <v>0</v>
      </c>
      <c r="L874">
        <v>1</v>
      </c>
      <c r="M874">
        <v>0</v>
      </c>
      <c r="N874">
        <v>0</v>
      </c>
      <c r="O874">
        <v>0</v>
      </c>
      <c r="P874">
        <v>1</v>
      </c>
      <c r="Q874">
        <v>0</v>
      </c>
      <c r="R874">
        <v>0</v>
      </c>
      <c r="S874">
        <v>1</v>
      </c>
      <c r="T874">
        <v>0</v>
      </c>
      <c r="U874">
        <v>0</v>
      </c>
      <c r="V874">
        <v>0</v>
      </c>
      <c r="W874">
        <v>1</v>
      </c>
      <c r="X874">
        <v>0</v>
      </c>
      <c r="Y874">
        <v>0</v>
      </c>
      <c r="Z874">
        <v>1</v>
      </c>
      <c r="AA874">
        <v>0</v>
      </c>
      <c r="AB874">
        <v>0</v>
      </c>
    </row>
    <row r="875" spans="1:28" x14ac:dyDescent="0.35">
      <c r="A875" t="s">
        <v>1582</v>
      </c>
      <c r="B875" s="1">
        <v>44197</v>
      </c>
      <c r="C875" s="1">
        <v>44236</v>
      </c>
      <c r="D875">
        <v>0</v>
      </c>
      <c r="E875" t="s">
        <v>1898</v>
      </c>
      <c r="G875" t="s">
        <v>1898</v>
      </c>
      <c r="I875" t="s">
        <v>1898</v>
      </c>
      <c r="J875" t="s">
        <v>1898</v>
      </c>
      <c r="K875" t="s">
        <v>1898</v>
      </c>
      <c r="L875" t="s">
        <v>1898</v>
      </c>
      <c r="M875" t="s">
        <v>1898</v>
      </c>
      <c r="N875" t="s">
        <v>1898</v>
      </c>
      <c r="O875" t="s">
        <v>1898</v>
      </c>
      <c r="P875" t="s">
        <v>1898</v>
      </c>
      <c r="Q875" t="s">
        <v>1898</v>
      </c>
      <c r="R875" t="s">
        <v>1898</v>
      </c>
      <c r="S875" t="s">
        <v>1898</v>
      </c>
      <c r="T875" t="s">
        <v>1898</v>
      </c>
      <c r="U875" t="s">
        <v>1898</v>
      </c>
      <c r="V875" t="s">
        <v>1898</v>
      </c>
      <c r="W875" t="s">
        <v>1898</v>
      </c>
      <c r="X875" t="s">
        <v>1898</v>
      </c>
      <c r="Y875" t="s">
        <v>1898</v>
      </c>
      <c r="Z875" t="s">
        <v>1898</v>
      </c>
      <c r="AA875" t="s">
        <v>1898</v>
      </c>
      <c r="AB875" t="s">
        <v>1898</v>
      </c>
    </row>
    <row r="876" spans="1:28" x14ac:dyDescent="0.35">
      <c r="A876" t="s">
        <v>1582</v>
      </c>
      <c r="B876" s="1">
        <v>44237</v>
      </c>
      <c r="C876" s="1">
        <v>44377</v>
      </c>
      <c r="D876">
        <v>1</v>
      </c>
      <c r="E876" t="s">
        <v>86</v>
      </c>
      <c r="F876" s="1">
        <v>44237</v>
      </c>
      <c r="G876">
        <v>0</v>
      </c>
      <c r="H876" s="1">
        <v>44237</v>
      </c>
      <c r="I876">
        <v>1</v>
      </c>
      <c r="J876">
        <v>1</v>
      </c>
      <c r="K876">
        <v>0</v>
      </c>
      <c r="L876">
        <v>0</v>
      </c>
      <c r="M876">
        <v>0</v>
      </c>
      <c r="N876">
        <v>0</v>
      </c>
      <c r="O876">
        <v>0</v>
      </c>
      <c r="P876">
        <v>0</v>
      </c>
      <c r="Q876" t="s">
        <v>1898</v>
      </c>
      <c r="R876" t="s">
        <v>1898</v>
      </c>
      <c r="S876" t="s">
        <v>1898</v>
      </c>
      <c r="T876" t="s">
        <v>1898</v>
      </c>
      <c r="U876" t="s">
        <v>1898</v>
      </c>
      <c r="V876" t="s">
        <v>1898</v>
      </c>
      <c r="W876">
        <v>0</v>
      </c>
      <c r="X876" t="s">
        <v>1898</v>
      </c>
      <c r="Y876" t="s">
        <v>1898</v>
      </c>
      <c r="Z876" t="s">
        <v>1898</v>
      </c>
      <c r="AA876" t="s">
        <v>1898</v>
      </c>
      <c r="AB876" t="s">
        <v>1898</v>
      </c>
    </row>
    <row r="877" spans="1:28" x14ac:dyDescent="0.35">
      <c r="A877" t="s">
        <v>1582</v>
      </c>
      <c r="B877" s="1">
        <v>44252</v>
      </c>
      <c r="C877" s="1">
        <v>44377</v>
      </c>
      <c r="D877">
        <v>1</v>
      </c>
      <c r="E877" t="s">
        <v>1585</v>
      </c>
      <c r="F877" s="1">
        <v>44252</v>
      </c>
      <c r="G877">
        <v>0</v>
      </c>
      <c r="H877" s="1">
        <v>44252</v>
      </c>
      <c r="I877">
        <v>1</v>
      </c>
      <c r="J877">
        <v>1</v>
      </c>
      <c r="K877">
        <v>1</v>
      </c>
      <c r="L877">
        <v>0</v>
      </c>
      <c r="M877">
        <v>1</v>
      </c>
      <c r="N877">
        <v>0</v>
      </c>
      <c r="O877">
        <v>0</v>
      </c>
      <c r="P877">
        <v>0</v>
      </c>
      <c r="Q877" t="s">
        <v>1898</v>
      </c>
      <c r="R877" t="s">
        <v>1898</v>
      </c>
      <c r="S877" t="s">
        <v>1898</v>
      </c>
      <c r="T877" t="s">
        <v>1898</v>
      </c>
      <c r="U877" t="s">
        <v>1898</v>
      </c>
      <c r="V877" t="s">
        <v>1898</v>
      </c>
      <c r="W877">
        <v>0</v>
      </c>
      <c r="X877" t="s">
        <v>1898</v>
      </c>
      <c r="Y877" t="s">
        <v>1898</v>
      </c>
      <c r="Z877" t="s">
        <v>1898</v>
      </c>
      <c r="AA877" t="s">
        <v>1898</v>
      </c>
      <c r="AB877" t="s">
        <v>1898</v>
      </c>
    </row>
    <row r="878" spans="1:28" x14ac:dyDescent="0.35">
      <c r="A878" t="s">
        <v>1582</v>
      </c>
      <c r="B878" s="1">
        <v>44253</v>
      </c>
      <c r="C878" s="1">
        <v>44377</v>
      </c>
      <c r="D878">
        <v>1</v>
      </c>
      <c r="E878" t="s">
        <v>1590</v>
      </c>
      <c r="F878" s="1">
        <v>44253</v>
      </c>
      <c r="G878">
        <v>0</v>
      </c>
      <c r="H878" s="1">
        <v>44253</v>
      </c>
      <c r="I878">
        <v>1</v>
      </c>
      <c r="J878">
        <v>0</v>
      </c>
      <c r="K878">
        <v>0</v>
      </c>
      <c r="L878">
        <v>1</v>
      </c>
      <c r="M878">
        <v>0</v>
      </c>
      <c r="N878">
        <v>0</v>
      </c>
      <c r="O878">
        <v>0</v>
      </c>
      <c r="P878">
        <v>0</v>
      </c>
      <c r="Q878" t="s">
        <v>1898</v>
      </c>
      <c r="R878" t="s">
        <v>1898</v>
      </c>
      <c r="S878" t="s">
        <v>1898</v>
      </c>
      <c r="T878" t="s">
        <v>1898</v>
      </c>
      <c r="U878" t="s">
        <v>1898</v>
      </c>
      <c r="V878" t="s">
        <v>1898</v>
      </c>
      <c r="W878">
        <v>0</v>
      </c>
      <c r="X878" t="s">
        <v>1898</v>
      </c>
      <c r="Y878" t="s">
        <v>1898</v>
      </c>
      <c r="Z878" t="s">
        <v>1898</v>
      </c>
      <c r="AA878" t="s">
        <v>1898</v>
      </c>
      <c r="AB878" t="s">
        <v>1898</v>
      </c>
    </row>
    <row r="879" spans="1:28" x14ac:dyDescent="0.35">
      <c r="A879" t="s">
        <v>1582</v>
      </c>
      <c r="B879" s="1">
        <v>44378</v>
      </c>
      <c r="C879" s="1">
        <v>44701</v>
      </c>
      <c r="D879">
        <v>1</v>
      </c>
      <c r="E879" t="s">
        <v>1585</v>
      </c>
      <c r="F879" s="1">
        <v>44252</v>
      </c>
      <c r="G879">
        <v>3</v>
      </c>
      <c r="H879" s="1">
        <v>44378</v>
      </c>
      <c r="I879">
        <v>1</v>
      </c>
      <c r="J879">
        <v>1</v>
      </c>
      <c r="K879">
        <v>1</v>
      </c>
      <c r="L879">
        <v>0</v>
      </c>
      <c r="M879">
        <v>1</v>
      </c>
      <c r="N879">
        <v>0</v>
      </c>
      <c r="O879">
        <v>0</v>
      </c>
      <c r="P879">
        <v>0</v>
      </c>
      <c r="Q879" t="s">
        <v>1898</v>
      </c>
      <c r="R879" t="s">
        <v>1898</v>
      </c>
      <c r="S879" t="s">
        <v>1898</v>
      </c>
      <c r="T879" t="s">
        <v>1898</v>
      </c>
      <c r="U879" t="s">
        <v>1898</v>
      </c>
      <c r="V879" t="s">
        <v>1898</v>
      </c>
      <c r="W879">
        <v>0</v>
      </c>
      <c r="X879" t="s">
        <v>1898</v>
      </c>
      <c r="Y879" t="s">
        <v>1898</v>
      </c>
      <c r="Z879" t="s">
        <v>1898</v>
      </c>
      <c r="AA879" t="s">
        <v>1898</v>
      </c>
      <c r="AB879" t="s">
        <v>1898</v>
      </c>
    </row>
    <row r="880" spans="1:28" x14ac:dyDescent="0.35">
      <c r="A880" t="s">
        <v>1582</v>
      </c>
      <c r="B880" s="1">
        <v>44378</v>
      </c>
      <c r="C880" s="1">
        <v>44701</v>
      </c>
      <c r="D880">
        <v>1</v>
      </c>
      <c r="E880" t="s">
        <v>1590</v>
      </c>
      <c r="F880" s="1">
        <v>44253</v>
      </c>
      <c r="G880">
        <v>3</v>
      </c>
      <c r="H880" s="1">
        <v>44378</v>
      </c>
      <c r="I880">
        <v>1</v>
      </c>
      <c r="J880">
        <v>0</v>
      </c>
      <c r="K880">
        <v>0</v>
      </c>
      <c r="L880">
        <v>1</v>
      </c>
      <c r="M880">
        <v>0</v>
      </c>
      <c r="N880">
        <v>0</v>
      </c>
      <c r="O880">
        <v>0</v>
      </c>
      <c r="P880">
        <v>0</v>
      </c>
      <c r="Q880" t="s">
        <v>1898</v>
      </c>
      <c r="R880" t="s">
        <v>1898</v>
      </c>
      <c r="S880" t="s">
        <v>1898</v>
      </c>
      <c r="T880" t="s">
        <v>1898</v>
      </c>
      <c r="U880" t="s">
        <v>1898</v>
      </c>
      <c r="V880" t="s">
        <v>1898</v>
      </c>
      <c r="W880">
        <v>0</v>
      </c>
      <c r="X880" t="s">
        <v>1898</v>
      </c>
      <c r="Y880" t="s">
        <v>1898</v>
      </c>
      <c r="Z880" t="s">
        <v>1898</v>
      </c>
      <c r="AA880" t="s">
        <v>1898</v>
      </c>
      <c r="AB880" t="s">
        <v>1898</v>
      </c>
    </row>
    <row r="881" spans="1:28" x14ac:dyDescent="0.35">
      <c r="A881" t="s">
        <v>1582</v>
      </c>
      <c r="B881" s="1">
        <v>44378</v>
      </c>
      <c r="C881" s="1">
        <v>44701</v>
      </c>
      <c r="D881">
        <v>1</v>
      </c>
      <c r="E881" t="s">
        <v>86</v>
      </c>
      <c r="F881" s="1">
        <v>44237</v>
      </c>
      <c r="G881">
        <v>3</v>
      </c>
      <c r="H881" s="1">
        <v>44378</v>
      </c>
      <c r="I881">
        <v>1</v>
      </c>
      <c r="J881">
        <v>1</v>
      </c>
      <c r="K881">
        <v>0</v>
      </c>
      <c r="L881">
        <v>0</v>
      </c>
      <c r="M881">
        <v>0</v>
      </c>
      <c r="N881">
        <v>0</v>
      </c>
      <c r="O881">
        <v>0</v>
      </c>
      <c r="P881">
        <v>0</v>
      </c>
      <c r="Q881" t="s">
        <v>1898</v>
      </c>
      <c r="R881" t="s">
        <v>1898</v>
      </c>
      <c r="S881" t="s">
        <v>1898</v>
      </c>
      <c r="T881" t="s">
        <v>1898</v>
      </c>
      <c r="U881" t="s">
        <v>1898</v>
      </c>
      <c r="V881" t="s">
        <v>1898</v>
      </c>
      <c r="W881">
        <v>0</v>
      </c>
      <c r="X881" t="s">
        <v>1898</v>
      </c>
      <c r="Y881" t="s">
        <v>1898</v>
      </c>
      <c r="Z881" t="s">
        <v>1898</v>
      </c>
      <c r="AA881" t="s">
        <v>1898</v>
      </c>
      <c r="AB881" t="s">
        <v>1898</v>
      </c>
    </row>
    <row r="882" spans="1:28" x14ac:dyDescent="0.35">
      <c r="A882" t="s">
        <v>1582</v>
      </c>
      <c r="B882" s="1">
        <v>44586</v>
      </c>
      <c r="C882" s="1">
        <v>44701</v>
      </c>
      <c r="D882">
        <v>1</v>
      </c>
      <c r="E882" t="s">
        <v>1593</v>
      </c>
      <c r="F882" s="1">
        <v>44586</v>
      </c>
      <c r="G882">
        <v>0</v>
      </c>
      <c r="H882" s="1">
        <v>44586</v>
      </c>
      <c r="I882">
        <v>1</v>
      </c>
      <c r="J882">
        <v>1</v>
      </c>
      <c r="K882">
        <v>1</v>
      </c>
      <c r="L882">
        <v>0</v>
      </c>
      <c r="M882">
        <v>1</v>
      </c>
      <c r="N882">
        <v>0</v>
      </c>
      <c r="O882">
        <v>0</v>
      </c>
      <c r="P882">
        <v>0</v>
      </c>
      <c r="Q882" t="s">
        <v>1898</v>
      </c>
      <c r="R882" t="s">
        <v>1898</v>
      </c>
      <c r="S882" t="s">
        <v>1898</v>
      </c>
      <c r="T882" t="s">
        <v>1898</v>
      </c>
      <c r="U882" t="s">
        <v>1898</v>
      </c>
      <c r="V882" t="s">
        <v>1898</v>
      </c>
      <c r="W882">
        <v>0</v>
      </c>
      <c r="X882" t="s">
        <v>1898</v>
      </c>
      <c r="Y882" t="s">
        <v>1898</v>
      </c>
      <c r="Z882" t="s">
        <v>1898</v>
      </c>
      <c r="AA882" t="s">
        <v>1898</v>
      </c>
      <c r="AB882" t="s">
        <v>1898</v>
      </c>
    </row>
    <row r="883" spans="1:28" x14ac:dyDescent="0.35">
      <c r="A883" t="s">
        <v>1582</v>
      </c>
      <c r="B883" s="1">
        <v>44594</v>
      </c>
      <c r="C883" s="1">
        <v>44701</v>
      </c>
      <c r="D883">
        <v>1</v>
      </c>
      <c r="E883" t="s">
        <v>1594</v>
      </c>
      <c r="F883" s="1">
        <v>44594</v>
      </c>
      <c r="G883">
        <v>0</v>
      </c>
      <c r="H883" s="1">
        <v>44594</v>
      </c>
      <c r="I883">
        <v>1</v>
      </c>
      <c r="J883">
        <v>0</v>
      </c>
      <c r="K883">
        <v>0</v>
      </c>
      <c r="L883">
        <v>1</v>
      </c>
      <c r="M883">
        <v>0</v>
      </c>
      <c r="N883">
        <v>0</v>
      </c>
      <c r="O883">
        <v>0</v>
      </c>
      <c r="P883">
        <v>1</v>
      </c>
      <c r="Q883">
        <v>0</v>
      </c>
      <c r="R883">
        <v>0</v>
      </c>
      <c r="S883">
        <v>1</v>
      </c>
      <c r="T883">
        <v>0</v>
      </c>
      <c r="U883">
        <v>0</v>
      </c>
      <c r="V883">
        <v>0</v>
      </c>
      <c r="W883">
        <v>1</v>
      </c>
      <c r="X883">
        <v>0</v>
      </c>
      <c r="Y883">
        <v>0</v>
      </c>
      <c r="Z883">
        <v>1</v>
      </c>
      <c r="AA883">
        <v>0</v>
      </c>
      <c r="AB883">
        <v>0</v>
      </c>
    </row>
    <row r="884" spans="1:28" x14ac:dyDescent="0.35">
      <c r="A884" t="s">
        <v>1597</v>
      </c>
      <c r="B884" s="1">
        <v>44197</v>
      </c>
      <c r="C884" s="1">
        <v>44207</v>
      </c>
      <c r="D884">
        <v>0</v>
      </c>
      <c r="E884" t="s">
        <v>1898</v>
      </c>
      <c r="G884" t="s">
        <v>1898</v>
      </c>
      <c r="I884" t="s">
        <v>1898</v>
      </c>
      <c r="J884" t="s">
        <v>1898</v>
      </c>
      <c r="K884" t="s">
        <v>1898</v>
      </c>
      <c r="L884" t="s">
        <v>1898</v>
      </c>
      <c r="M884" t="s">
        <v>1898</v>
      </c>
      <c r="N884" t="s">
        <v>1898</v>
      </c>
      <c r="O884" t="s">
        <v>1898</v>
      </c>
      <c r="P884" t="s">
        <v>1898</v>
      </c>
      <c r="Q884" t="s">
        <v>1898</v>
      </c>
      <c r="R884" t="s">
        <v>1898</v>
      </c>
      <c r="S884" t="s">
        <v>1898</v>
      </c>
      <c r="T884" t="s">
        <v>1898</v>
      </c>
      <c r="U884" t="s">
        <v>1898</v>
      </c>
      <c r="V884" t="s">
        <v>1898</v>
      </c>
      <c r="W884" t="s">
        <v>1898</v>
      </c>
      <c r="X884" t="s">
        <v>1898</v>
      </c>
      <c r="Y884" t="s">
        <v>1898</v>
      </c>
      <c r="Z884" t="s">
        <v>1898</v>
      </c>
      <c r="AA884" t="s">
        <v>1898</v>
      </c>
      <c r="AB884" t="s">
        <v>1898</v>
      </c>
    </row>
    <row r="885" spans="1:28" x14ac:dyDescent="0.35">
      <c r="A885" t="s">
        <v>1597</v>
      </c>
      <c r="B885" s="1">
        <v>44208</v>
      </c>
      <c r="C885" s="1">
        <v>44539</v>
      </c>
      <c r="D885">
        <v>1</v>
      </c>
      <c r="E885" t="s">
        <v>1603</v>
      </c>
      <c r="F885" s="1">
        <v>44208</v>
      </c>
      <c r="G885">
        <v>0</v>
      </c>
      <c r="H885" s="1">
        <v>44539</v>
      </c>
      <c r="I885">
        <v>1</v>
      </c>
      <c r="J885">
        <v>0</v>
      </c>
      <c r="K885">
        <v>0</v>
      </c>
      <c r="L885">
        <v>1</v>
      </c>
      <c r="M885">
        <v>0</v>
      </c>
      <c r="N885">
        <v>0</v>
      </c>
      <c r="O885">
        <v>0</v>
      </c>
      <c r="P885">
        <v>1</v>
      </c>
      <c r="Q885">
        <v>0</v>
      </c>
      <c r="R885">
        <v>0</v>
      </c>
      <c r="S885">
        <v>1</v>
      </c>
      <c r="T885">
        <v>0</v>
      </c>
      <c r="U885">
        <v>0</v>
      </c>
      <c r="V885">
        <v>0</v>
      </c>
      <c r="W885">
        <v>1</v>
      </c>
      <c r="X885">
        <v>0</v>
      </c>
      <c r="Y885">
        <v>0</v>
      </c>
      <c r="Z885">
        <v>1</v>
      </c>
      <c r="AA885">
        <v>0</v>
      </c>
      <c r="AB885">
        <v>0</v>
      </c>
    </row>
    <row r="886" spans="1:28" x14ac:dyDescent="0.35">
      <c r="A886" t="s">
        <v>1597</v>
      </c>
      <c r="B886" s="1">
        <v>44208</v>
      </c>
      <c r="C886" s="1">
        <v>44701</v>
      </c>
      <c r="D886">
        <v>1</v>
      </c>
      <c r="E886" t="s">
        <v>1598</v>
      </c>
      <c r="F886" t="s">
        <v>1599</v>
      </c>
      <c r="G886">
        <v>0</v>
      </c>
      <c r="H886" s="1">
        <v>44208</v>
      </c>
      <c r="I886">
        <v>1</v>
      </c>
      <c r="J886">
        <v>1</v>
      </c>
      <c r="K886">
        <v>1</v>
      </c>
      <c r="L886">
        <v>0</v>
      </c>
      <c r="M886">
        <v>0</v>
      </c>
      <c r="N886">
        <v>0</v>
      </c>
      <c r="O886">
        <v>0</v>
      </c>
      <c r="P886">
        <v>0</v>
      </c>
      <c r="Q886" t="s">
        <v>1898</v>
      </c>
      <c r="R886" t="s">
        <v>1898</v>
      </c>
      <c r="S886" t="s">
        <v>1898</v>
      </c>
      <c r="T886" t="s">
        <v>1898</v>
      </c>
      <c r="U886" t="s">
        <v>1898</v>
      </c>
      <c r="V886" t="s">
        <v>1898</v>
      </c>
      <c r="W886">
        <v>0</v>
      </c>
      <c r="X886" t="s">
        <v>1898</v>
      </c>
      <c r="Y886" t="s">
        <v>1898</v>
      </c>
      <c r="Z886" t="s">
        <v>1898</v>
      </c>
      <c r="AA886" t="s">
        <v>1898</v>
      </c>
      <c r="AB886" t="s">
        <v>1898</v>
      </c>
    </row>
    <row r="887" spans="1:28" x14ac:dyDescent="0.35">
      <c r="A887" t="s">
        <v>1597</v>
      </c>
      <c r="B887" s="1">
        <v>44208</v>
      </c>
      <c r="C887" s="1">
        <v>44701</v>
      </c>
      <c r="D887">
        <v>1</v>
      </c>
      <c r="E887" t="s">
        <v>1601</v>
      </c>
      <c r="F887" s="1">
        <v>44208</v>
      </c>
      <c r="G887">
        <v>0</v>
      </c>
      <c r="H887" s="1">
        <v>44208</v>
      </c>
      <c r="I887">
        <v>1</v>
      </c>
      <c r="J887">
        <v>0</v>
      </c>
      <c r="K887">
        <v>1</v>
      </c>
      <c r="L887">
        <v>0</v>
      </c>
      <c r="M887">
        <v>1</v>
      </c>
      <c r="N887">
        <v>0</v>
      </c>
      <c r="O887">
        <v>0</v>
      </c>
      <c r="P887">
        <v>0</v>
      </c>
      <c r="Q887" t="s">
        <v>1898</v>
      </c>
      <c r="R887" t="s">
        <v>1898</v>
      </c>
      <c r="S887" t="s">
        <v>1898</v>
      </c>
      <c r="T887" t="s">
        <v>1898</v>
      </c>
      <c r="U887" t="s">
        <v>1898</v>
      </c>
      <c r="V887" t="s">
        <v>1898</v>
      </c>
      <c r="W887">
        <v>0</v>
      </c>
      <c r="X887" t="s">
        <v>1898</v>
      </c>
      <c r="Y887" t="s">
        <v>1898</v>
      </c>
      <c r="Z887" t="s">
        <v>1898</v>
      </c>
      <c r="AA887" t="s">
        <v>1898</v>
      </c>
      <c r="AB887" t="s">
        <v>1898</v>
      </c>
    </row>
    <row r="888" spans="1:28" x14ac:dyDescent="0.35">
      <c r="A888" t="s">
        <v>1597</v>
      </c>
      <c r="B888" s="1">
        <v>44208</v>
      </c>
      <c r="C888" s="1">
        <v>44701</v>
      </c>
      <c r="D888">
        <v>1</v>
      </c>
      <c r="E888" t="s">
        <v>1602</v>
      </c>
      <c r="F888" s="1">
        <v>44208</v>
      </c>
      <c r="G888">
        <v>0</v>
      </c>
      <c r="H888" s="1">
        <v>44208</v>
      </c>
      <c r="I888">
        <v>1</v>
      </c>
      <c r="J888">
        <v>1</v>
      </c>
      <c r="K888">
        <v>1</v>
      </c>
      <c r="L888">
        <v>0</v>
      </c>
      <c r="M888">
        <v>0</v>
      </c>
      <c r="N888">
        <v>0</v>
      </c>
      <c r="O888">
        <v>0</v>
      </c>
      <c r="P888">
        <v>0</v>
      </c>
      <c r="Q888" t="s">
        <v>1898</v>
      </c>
      <c r="R888" t="s">
        <v>1898</v>
      </c>
      <c r="S888" t="s">
        <v>1898</v>
      </c>
      <c r="T888" t="s">
        <v>1898</v>
      </c>
      <c r="U888" t="s">
        <v>1898</v>
      </c>
      <c r="V888" t="s">
        <v>1898</v>
      </c>
      <c r="W888">
        <v>0</v>
      </c>
      <c r="X888" t="s">
        <v>1898</v>
      </c>
      <c r="Y888" t="s">
        <v>1898</v>
      </c>
      <c r="Z888" t="s">
        <v>1898</v>
      </c>
      <c r="AA888" t="s">
        <v>1898</v>
      </c>
      <c r="AB888" t="s">
        <v>1898</v>
      </c>
    </row>
    <row r="889" spans="1:28" x14ac:dyDescent="0.35">
      <c r="A889" t="s">
        <v>1597</v>
      </c>
      <c r="B889" s="1">
        <v>44208</v>
      </c>
      <c r="C889" s="1">
        <v>44701</v>
      </c>
      <c r="D889">
        <v>1</v>
      </c>
      <c r="E889" t="s">
        <v>1600</v>
      </c>
      <c r="F889" s="1">
        <v>44208</v>
      </c>
      <c r="G889">
        <v>0</v>
      </c>
      <c r="H889" s="1">
        <v>44208</v>
      </c>
      <c r="I889">
        <v>1</v>
      </c>
      <c r="J889">
        <v>1</v>
      </c>
      <c r="K889">
        <v>1</v>
      </c>
      <c r="L889">
        <v>0</v>
      </c>
      <c r="M889">
        <v>0</v>
      </c>
      <c r="N889">
        <v>0</v>
      </c>
      <c r="O889">
        <v>0</v>
      </c>
      <c r="P889">
        <v>0</v>
      </c>
      <c r="Q889" t="s">
        <v>1898</v>
      </c>
      <c r="R889" t="s">
        <v>1898</v>
      </c>
      <c r="S889" t="s">
        <v>1898</v>
      </c>
      <c r="T889" t="s">
        <v>1898</v>
      </c>
      <c r="U889" t="s">
        <v>1898</v>
      </c>
      <c r="V889" t="s">
        <v>1898</v>
      </c>
      <c r="W889">
        <v>0</v>
      </c>
      <c r="X889" t="s">
        <v>1898</v>
      </c>
      <c r="Y889" t="s">
        <v>1898</v>
      </c>
      <c r="Z889" t="s">
        <v>1898</v>
      </c>
      <c r="AA889" t="s">
        <v>1898</v>
      </c>
      <c r="AB889" t="s">
        <v>1898</v>
      </c>
    </row>
    <row r="890" spans="1:28" x14ac:dyDescent="0.35">
      <c r="A890" t="s">
        <v>1597</v>
      </c>
      <c r="B890" s="1">
        <v>44510</v>
      </c>
      <c r="C890" s="1">
        <v>44701</v>
      </c>
      <c r="D890">
        <v>1</v>
      </c>
      <c r="E890" t="s">
        <v>1604</v>
      </c>
      <c r="F890" s="1">
        <v>44510</v>
      </c>
      <c r="G890">
        <v>0</v>
      </c>
      <c r="H890" s="1">
        <v>44572</v>
      </c>
      <c r="I890">
        <v>0</v>
      </c>
      <c r="J890" t="s">
        <v>1898</v>
      </c>
      <c r="K890" t="s">
        <v>1898</v>
      </c>
      <c r="L890" t="s">
        <v>1898</v>
      </c>
      <c r="M890" t="s">
        <v>1898</v>
      </c>
      <c r="N890" t="s">
        <v>1898</v>
      </c>
      <c r="O890" t="s">
        <v>1898</v>
      </c>
      <c r="P890">
        <v>1</v>
      </c>
      <c r="Q890">
        <v>0</v>
      </c>
      <c r="R890">
        <v>0</v>
      </c>
      <c r="S890">
        <v>1</v>
      </c>
      <c r="T890">
        <v>0</v>
      </c>
      <c r="U890">
        <v>0</v>
      </c>
      <c r="V890">
        <v>0</v>
      </c>
      <c r="W890">
        <v>1</v>
      </c>
      <c r="X890">
        <v>0</v>
      </c>
      <c r="Y890">
        <v>0</v>
      </c>
      <c r="Z890">
        <v>1</v>
      </c>
      <c r="AA890">
        <v>0</v>
      </c>
      <c r="AB890">
        <v>0</v>
      </c>
    </row>
    <row r="891" spans="1:28" x14ac:dyDescent="0.35">
      <c r="A891" t="s">
        <v>1597</v>
      </c>
      <c r="B891" s="1">
        <v>44510</v>
      </c>
      <c r="C891" s="1">
        <v>44701</v>
      </c>
      <c r="D891">
        <v>1</v>
      </c>
      <c r="E891" t="s">
        <v>1609</v>
      </c>
      <c r="F891" s="1">
        <v>44510</v>
      </c>
      <c r="G891">
        <v>0</v>
      </c>
      <c r="H891" s="1">
        <v>44572</v>
      </c>
      <c r="I891">
        <v>1</v>
      </c>
      <c r="J891">
        <v>0</v>
      </c>
      <c r="K891">
        <v>0</v>
      </c>
      <c r="L891">
        <v>1</v>
      </c>
      <c r="M891">
        <v>0</v>
      </c>
      <c r="N891">
        <v>0</v>
      </c>
      <c r="O891">
        <v>0</v>
      </c>
      <c r="P891">
        <v>1</v>
      </c>
      <c r="Q891">
        <v>0</v>
      </c>
      <c r="R891">
        <v>0</v>
      </c>
      <c r="S891">
        <v>1</v>
      </c>
      <c r="T891">
        <v>0</v>
      </c>
      <c r="U891">
        <v>0</v>
      </c>
      <c r="V891">
        <v>0</v>
      </c>
      <c r="W891">
        <v>1</v>
      </c>
      <c r="X891">
        <v>0</v>
      </c>
      <c r="Y891">
        <v>0</v>
      </c>
      <c r="Z891">
        <v>1</v>
      </c>
      <c r="AA891">
        <v>0</v>
      </c>
      <c r="AB891">
        <v>0</v>
      </c>
    </row>
    <row r="892" spans="1:28" x14ac:dyDescent="0.35">
      <c r="A892" t="s">
        <v>1597</v>
      </c>
      <c r="B892" s="1">
        <v>44510</v>
      </c>
      <c r="C892" s="1">
        <v>44701</v>
      </c>
      <c r="D892">
        <v>1</v>
      </c>
      <c r="E892" t="s">
        <v>1610</v>
      </c>
      <c r="F892" s="1">
        <v>44510</v>
      </c>
      <c r="G892">
        <v>0</v>
      </c>
      <c r="H892" s="1">
        <v>44572</v>
      </c>
      <c r="I892">
        <v>1</v>
      </c>
      <c r="J892">
        <v>0</v>
      </c>
      <c r="K892">
        <v>0</v>
      </c>
      <c r="L892">
        <v>1</v>
      </c>
      <c r="M892">
        <v>0</v>
      </c>
      <c r="N892">
        <v>0</v>
      </c>
      <c r="O892">
        <v>0</v>
      </c>
      <c r="P892">
        <v>1</v>
      </c>
      <c r="Q892">
        <v>0</v>
      </c>
      <c r="R892">
        <v>0</v>
      </c>
      <c r="S892">
        <v>1</v>
      </c>
      <c r="T892">
        <v>0</v>
      </c>
      <c r="U892">
        <v>0</v>
      </c>
      <c r="V892">
        <v>0</v>
      </c>
      <c r="W892">
        <v>1</v>
      </c>
      <c r="X892">
        <v>0</v>
      </c>
      <c r="Y892">
        <v>0</v>
      </c>
      <c r="Z892">
        <v>1</v>
      </c>
      <c r="AA892">
        <v>0</v>
      </c>
      <c r="AB892">
        <v>0</v>
      </c>
    </row>
    <row r="893" spans="1:28" x14ac:dyDescent="0.35">
      <c r="A893" t="s">
        <v>1597</v>
      </c>
      <c r="B893" s="1">
        <v>44510</v>
      </c>
      <c r="C893" s="1">
        <v>44701</v>
      </c>
      <c r="D893">
        <v>1</v>
      </c>
      <c r="E893" t="s">
        <v>1611</v>
      </c>
      <c r="F893" s="1">
        <v>44510</v>
      </c>
      <c r="G893">
        <v>0</v>
      </c>
      <c r="H893" s="1">
        <v>44572</v>
      </c>
      <c r="I893">
        <v>1</v>
      </c>
      <c r="J893">
        <v>0</v>
      </c>
      <c r="K893">
        <v>0</v>
      </c>
      <c r="L893">
        <v>1</v>
      </c>
      <c r="M893">
        <v>0</v>
      </c>
      <c r="N893">
        <v>0</v>
      </c>
      <c r="O893">
        <v>0</v>
      </c>
      <c r="P893">
        <v>1</v>
      </c>
      <c r="Q893">
        <v>0</v>
      </c>
      <c r="R893">
        <v>0</v>
      </c>
      <c r="S893">
        <v>1</v>
      </c>
      <c r="T893">
        <v>0</v>
      </c>
      <c r="U893">
        <v>0</v>
      </c>
      <c r="V893">
        <v>0</v>
      </c>
      <c r="W893">
        <v>1</v>
      </c>
      <c r="X893">
        <v>0</v>
      </c>
      <c r="Y893">
        <v>0</v>
      </c>
      <c r="Z893">
        <v>1</v>
      </c>
      <c r="AA893">
        <v>0</v>
      </c>
      <c r="AB893">
        <v>0</v>
      </c>
    </row>
    <row r="894" spans="1:28" x14ac:dyDescent="0.35">
      <c r="A894" t="s">
        <v>1597</v>
      </c>
      <c r="B894" s="1">
        <v>44510</v>
      </c>
      <c r="C894" s="1">
        <v>44701</v>
      </c>
      <c r="D894">
        <v>1</v>
      </c>
      <c r="E894" t="s">
        <v>1605</v>
      </c>
      <c r="F894" s="1">
        <v>44510</v>
      </c>
      <c r="G894">
        <v>0</v>
      </c>
      <c r="H894" s="1">
        <v>44572</v>
      </c>
      <c r="I894">
        <v>1</v>
      </c>
      <c r="J894">
        <v>0</v>
      </c>
      <c r="K894">
        <v>0</v>
      </c>
      <c r="L894">
        <v>1</v>
      </c>
      <c r="M894">
        <v>0</v>
      </c>
      <c r="N894">
        <v>0</v>
      </c>
      <c r="O894">
        <v>0</v>
      </c>
      <c r="P894">
        <v>1</v>
      </c>
      <c r="Q894">
        <v>0</v>
      </c>
      <c r="R894">
        <v>0</v>
      </c>
      <c r="S894">
        <v>1</v>
      </c>
      <c r="T894">
        <v>0</v>
      </c>
      <c r="U894">
        <v>0</v>
      </c>
      <c r="V894">
        <v>0</v>
      </c>
      <c r="W894">
        <v>1</v>
      </c>
      <c r="X894">
        <v>0</v>
      </c>
      <c r="Y894">
        <v>0</v>
      </c>
      <c r="Z894">
        <v>1</v>
      </c>
      <c r="AA894">
        <v>0</v>
      </c>
      <c r="AB894">
        <v>0</v>
      </c>
    </row>
    <row r="895" spans="1:28" x14ac:dyDescent="0.35">
      <c r="A895" t="s">
        <v>1597</v>
      </c>
      <c r="B895" s="1">
        <v>44510</v>
      </c>
      <c r="C895" s="1">
        <v>44701</v>
      </c>
      <c r="D895">
        <v>1</v>
      </c>
      <c r="E895" t="s">
        <v>1606</v>
      </c>
      <c r="F895" s="1">
        <v>44510</v>
      </c>
      <c r="G895">
        <v>0</v>
      </c>
      <c r="H895" s="1">
        <v>44572</v>
      </c>
      <c r="I895">
        <v>1</v>
      </c>
      <c r="J895">
        <v>0</v>
      </c>
      <c r="K895">
        <v>0</v>
      </c>
      <c r="L895">
        <v>1</v>
      </c>
      <c r="M895">
        <v>0</v>
      </c>
      <c r="N895">
        <v>0</v>
      </c>
      <c r="O895">
        <v>0</v>
      </c>
      <c r="P895">
        <v>1</v>
      </c>
      <c r="Q895">
        <v>0</v>
      </c>
      <c r="R895">
        <v>0</v>
      </c>
      <c r="S895">
        <v>1</v>
      </c>
      <c r="T895">
        <v>0</v>
      </c>
      <c r="U895">
        <v>0</v>
      </c>
      <c r="V895">
        <v>0</v>
      </c>
      <c r="W895">
        <v>1</v>
      </c>
      <c r="X895">
        <v>0</v>
      </c>
      <c r="Y895">
        <v>0</v>
      </c>
      <c r="Z895">
        <v>1</v>
      </c>
      <c r="AA895">
        <v>0</v>
      </c>
      <c r="AB895">
        <v>0</v>
      </c>
    </row>
    <row r="896" spans="1:28" x14ac:dyDescent="0.35">
      <c r="A896" t="s">
        <v>1597</v>
      </c>
      <c r="B896" s="1">
        <v>44510</v>
      </c>
      <c r="C896" s="1">
        <v>44701</v>
      </c>
      <c r="D896">
        <v>1</v>
      </c>
      <c r="E896" t="s">
        <v>1607</v>
      </c>
      <c r="F896" s="1">
        <v>44510</v>
      </c>
      <c r="G896">
        <v>0</v>
      </c>
      <c r="H896" s="1">
        <v>44572</v>
      </c>
      <c r="I896">
        <v>1</v>
      </c>
      <c r="J896">
        <v>0</v>
      </c>
      <c r="K896">
        <v>0</v>
      </c>
      <c r="L896">
        <v>1</v>
      </c>
      <c r="M896">
        <v>0</v>
      </c>
      <c r="N896">
        <v>0</v>
      </c>
      <c r="O896">
        <v>0</v>
      </c>
      <c r="P896">
        <v>1</v>
      </c>
      <c r="Q896">
        <v>0</v>
      </c>
      <c r="R896">
        <v>0</v>
      </c>
      <c r="S896">
        <v>1</v>
      </c>
      <c r="T896">
        <v>0</v>
      </c>
      <c r="U896">
        <v>0</v>
      </c>
      <c r="V896">
        <v>0</v>
      </c>
      <c r="W896">
        <v>1</v>
      </c>
      <c r="X896">
        <v>0</v>
      </c>
      <c r="Y896">
        <v>0</v>
      </c>
      <c r="Z896">
        <v>1</v>
      </c>
      <c r="AA896">
        <v>0</v>
      </c>
      <c r="AB896">
        <v>0</v>
      </c>
    </row>
    <row r="897" spans="1:28" x14ac:dyDescent="0.35">
      <c r="A897" t="s">
        <v>1597</v>
      </c>
      <c r="B897" s="1">
        <v>44510</v>
      </c>
      <c r="C897" s="1">
        <v>44701</v>
      </c>
      <c r="D897">
        <v>1</v>
      </c>
      <c r="E897" t="s">
        <v>1608</v>
      </c>
      <c r="F897" s="1">
        <v>44510</v>
      </c>
      <c r="G897">
        <v>0</v>
      </c>
      <c r="H897" s="1">
        <v>44572</v>
      </c>
      <c r="I897">
        <v>1</v>
      </c>
      <c r="J897">
        <v>0</v>
      </c>
      <c r="K897">
        <v>0</v>
      </c>
      <c r="L897">
        <v>1</v>
      </c>
      <c r="M897">
        <v>0</v>
      </c>
      <c r="N897">
        <v>0</v>
      </c>
      <c r="O897">
        <v>0</v>
      </c>
      <c r="P897">
        <v>1</v>
      </c>
      <c r="Q897">
        <v>0</v>
      </c>
      <c r="R897">
        <v>0</v>
      </c>
      <c r="S897">
        <v>1</v>
      </c>
      <c r="T897">
        <v>0</v>
      </c>
      <c r="U897">
        <v>0</v>
      </c>
      <c r="V897">
        <v>0</v>
      </c>
      <c r="W897">
        <v>1</v>
      </c>
      <c r="X897">
        <v>0</v>
      </c>
      <c r="Y897">
        <v>0</v>
      </c>
      <c r="Z897">
        <v>1</v>
      </c>
      <c r="AA897">
        <v>0</v>
      </c>
      <c r="AB897">
        <v>0</v>
      </c>
    </row>
    <row r="898" spans="1:28" x14ac:dyDescent="0.35">
      <c r="A898" t="s">
        <v>1597</v>
      </c>
      <c r="B898" s="1">
        <v>44536</v>
      </c>
      <c r="C898" s="1">
        <v>44701</v>
      </c>
      <c r="D898">
        <v>1</v>
      </c>
      <c r="E898" t="s">
        <v>1612</v>
      </c>
      <c r="F898" s="1">
        <v>44536</v>
      </c>
      <c r="G898">
        <v>0</v>
      </c>
      <c r="H898" s="1">
        <v>44536</v>
      </c>
      <c r="I898">
        <v>1</v>
      </c>
      <c r="J898">
        <v>0</v>
      </c>
      <c r="K898">
        <v>0</v>
      </c>
      <c r="L898">
        <v>1</v>
      </c>
      <c r="M898">
        <v>0</v>
      </c>
      <c r="N898">
        <v>0</v>
      </c>
      <c r="O898">
        <v>0</v>
      </c>
      <c r="P898">
        <v>1</v>
      </c>
      <c r="Q898">
        <v>0</v>
      </c>
      <c r="R898">
        <v>0</v>
      </c>
      <c r="S898">
        <v>1</v>
      </c>
      <c r="T898">
        <v>0</v>
      </c>
      <c r="U898">
        <v>0</v>
      </c>
      <c r="V898">
        <v>0</v>
      </c>
      <c r="W898">
        <v>1</v>
      </c>
      <c r="X898">
        <v>0</v>
      </c>
      <c r="Y898">
        <v>0</v>
      </c>
      <c r="Z898">
        <v>1</v>
      </c>
      <c r="AA898">
        <v>0</v>
      </c>
      <c r="AB898">
        <v>0</v>
      </c>
    </row>
    <row r="899" spans="1:28" x14ac:dyDescent="0.35">
      <c r="A899" t="s">
        <v>1597</v>
      </c>
      <c r="B899" s="1">
        <v>44536</v>
      </c>
      <c r="C899" s="1">
        <v>44701</v>
      </c>
      <c r="D899">
        <v>1</v>
      </c>
      <c r="E899" t="s">
        <v>1613</v>
      </c>
      <c r="F899" s="1">
        <v>44536</v>
      </c>
      <c r="G899">
        <v>0</v>
      </c>
      <c r="H899" s="1">
        <v>44536</v>
      </c>
      <c r="I899">
        <v>1</v>
      </c>
      <c r="J899">
        <v>0</v>
      </c>
      <c r="K899">
        <v>0</v>
      </c>
      <c r="L899">
        <v>1</v>
      </c>
      <c r="M899">
        <v>0</v>
      </c>
      <c r="N899">
        <v>0</v>
      </c>
      <c r="O899">
        <v>0</v>
      </c>
      <c r="P899">
        <v>1</v>
      </c>
      <c r="Q899">
        <v>0</v>
      </c>
      <c r="R899">
        <v>0</v>
      </c>
      <c r="S899">
        <v>1</v>
      </c>
      <c r="T899">
        <v>0</v>
      </c>
      <c r="U899">
        <v>0</v>
      </c>
      <c r="V899">
        <v>0</v>
      </c>
      <c r="W899">
        <v>1</v>
      </c>
      <c r="X899">
        <v>0</v>
      </c>
      <c r="Y899">
        <v>0</v>
      </c>
      <c r="Z899">
        <v>1</v>
      </c>
      <c r="AA899">
        <v>0</v>
      </c>
      <c r="AB899">
        <v>0</v>
      </c>
    </row>
    <row r="900" spans="1:28" x14ac:dyDescent="0.35">
      <c r="A900" t="s">
        <v>1597</v>
      </c>
      <c r="B900" s="1">
        <v>44540</v>
      </c>
      <c r="C900" s="1">
        <v>44656</v>
      </c>
      <c r="D900">
        <v>1</v>
      </c>
      <c r="E900" t="s">
        <v>1603</v>
      </c>
      <c r="F900" s="1">
        <v>44208</v>
      </c>
      <c r="G900">
        <v>1</v>
      </c>
      <c r="H900" s="1">
        <v>44656</v>
      </c>
      <c r="I900">
        <v>1</v>
      </c>
      <c r="J900">
        <v>0</v>
      </c>
      <c r="K900">
        <v>0</v>
      </c>
      <c r="L900">
        <v>1</v>
      </c>
      <c r="M900">
        <v>0</v>
      </c>
      <c r="N900">
        <v>0</v>
      </c>
      <c r="O900">
        <v>0</v>
      </c>
      <c r="P900">
        <v>1</v>
      </c>
      <c r="Q900">
        <v>0</v>
      </c>
      <c r="R900">
        <v>0</v>
      </c>
      <c r="S900">
        <v>1</v>
      </c>
      <c r="T900">
        <v>0</v>
      </c>
      <c r="U900">
        <v>0</v>
      </c>
      <c r="V900">
        <v>0</v>
      </c>
      <c r="W900">
        <v>1</v>
      </c>
      <c r="X900">
        <v>0</v>
      </c>
      <c r="Y900">
        <v>0</v>
      </c>
      <c r="Z900">
        <v>1</v>
      </c>
      <c r="AA900">
        <v>0</v>
      </c>
      <c r="AB900">
        <v>0</v>
      </c>
    </row>
    <row r="901" spans="1:28" x14ac:dyDescent="0.35">
      <c r="A901" t="s">
        <v>1597</v>
      </c>
      <c r="B901" s="1">
        <v>44540</v>
      </c>
      <c r="C901" s="1">
        <v>44701</v>
      </c>
      <c r="D901">
        <v>1</v>
      </c>
      <c r="E901" t="s">
        <v>1615</v>
      </c>
      <c r="F901" s="1">
        <v>44208</v>
      </c>
      <c r="G901">
        <v>1</v>
      </c>
      <c r="H901" s="1">
        <v>44257</v>
      </c>
      <c r="I901">
        <v>1</v>
      </c>
      <c r="J901">
        <v>1</v>
      </c>
      <c r="K901">
        <v>1</v>
      </c>
      <c r="L901">
        <v>1</v>
      </c>
      <c r="M901">
        <v>1</v>
      </c>
      <c r="N901">
        <v>0</v>
      </c>
      <c r="O901">
        <v>0</v>
      </c>
      <c r="P901">
        <v>0</v>
      </c>
      <c r="Q901" t="s">
        <v>1898</v>
      </c>
      <c r="R901" t="s">
        <v>1898</v>
      </c>
      <c r="S901" t="s">
        <v>1898</v>
      </c>
      <c r="T901" t="s">
        <v>1898</v>
      </c>
      <c r="U901" t="s">
        <v>1898</v>
      </c>
      <c r="V901" t="s">
        <v>1898</v>
      </c>
      <c r="W901">
        <v>0</v>
      </c>
      <c r="X901" t="s">
        <v>1898</v>
      </c>
      <c r="Y901" t="s">
        <v>1898</v>
      </c>
      <c r="Z901" t="s">
        <v>1898</v>
      </c>
      <c r="AA901" t="s">
        <v>1898</v>
      </c>
      <c r="AB901" t="s">
        <v>1898</v>
      </c>
    </row>
    <row r="902" spans="1:28" x14ac:dyDescent="0.35">
      <c r="A902" t="s">
        <v>1597</v>
      </c>
      <c r="B902" s="1">
        <v>44540</v>
      </c>
      <c r="C902" s="1">
        <v>44701</v>
      </c>
      <c r="D902">
        <v>1</v>
      </c>
      <c r="E902" t="s">
        <v>1618</v>
      </c>
      <c r="F902" s="1">
        <v>44208</v>
      </c>
      <c r="G902">
        <v>0</v>
      </c>
      <c r="H902" s="1">
        <v>44208</v>
      </c>
      <c r="I902">
        <v>1</v>
      </c>
      <c r="J902">
        <v>1</v>
      </c>
      <c r="K902">
        <v>0</v>
      </c>
      <c r="L902">
        <v>1</v>
      </c>
      <c r="M902">
        <v>0</v>
      </c>
      <c r="N902">
        <v>0</v>
      </c>
      <c r="O902">
        <v>0</v>
      </c>
      <c r="P902">
        <v>1</v>
      </c>
      <c r="Q902">
        <v>1</v>
      </c>
      <c r="R902">
        <v>0</v>
      </c>
      <c r="S902">
        <v>0</v>
      </c>
      <c r="T902">
        <v>0</v>
      </c>
      <c r="U902">
        <v>0</v>
      </c>
      <c r="V902">
        <v>0</v>
      </c>
      <c r="W902">
        <v>0</v>
      </c>
      <c r="X902" t="s">
        <v>1898</v>
      </c>
      <c r="Y902" t="s">
        <v>1898</v>
      </c>
      <c r="Z902" t="s">
        <v>1898</v>
      </c>
      <c r="AA902" t="s">
        <v>1898</v>
      </c>
      <c r="AB902" t="s">
        <v>1898</v>
      </c>
    </row>
    <row r="903" spans="1:28" x14ac:dyDescent="0.35">
      <c r="A903" t="s">
        <v>1597</v>
      </c>
      <c r="B903" s="1">
        <v>44540</v>
      </c>
      <c r="C903" s="1">
        <v>44701</v>
      </c>
      <c r="D903">
        <v>1</v>
      </c>
      <c r="E903" t="s">
        <v>1616</v>
      </c>
      <c r="F903" s="1">
        <v>44573</v>
      </c>
      <c r="G903">
        <v>0</v>
      </c>
      <c r="H903" s="1">
        <v>44208</v>
      </c>
      <c r="I903">
        <v>1</v>
      </c>
      <c r="J903">
        <v>1</v>
      </c>
      <c r="K903">
        <v>1</v>
      </c>
      <c r="L903">
        <v>0</v>
      </c>
      <c r="M903">
        <v>0</v>
      </c>
      <c r="N903">
        <v>0</v>
      </c>
      <c r="O903">
        <v>0</v>
      </c>
      <c r="P903">
        <v>0</v>
      </c>
      <c r="Q903" t="s">
        <v>1898</v>
      </c>
      <c r="R903" t="s">
        <v>1898</v>
      </c>
      <c r="S903" t="s">
        <v>1898</v>
      </c>
      <c r="T903" t="s">
        <v>1898</v>
      </c>
      <c r="U903" t="s">
        <v>1898</v>
      </c>
      <c r="V903" t="s">
        <v>1898</v>
      </c>
      <c r="W903">
        <v>0</v>
      </c>
      <c r="X903" t="s">
        <v>1898</v>
      </c>
      <c r="Y903" t="s">
        <v>1898</v>
      </c>
      <c r="Z903" t="s">
        <v>1898</v>
      </c>
      <c r="AA903" t="s">
        <v>1898</v>
      </c>
      <c r="AB903" t="s">
        <v>1898</v>
      </c>
    </row>
    <row r="904" spans="1:28" x14ac:dyDescent="0.35">
      <c r="A904" t="s">
        <v>1597</v>
      </c>
      <c r="B904" s="1">
        <v>44540</v>
      </c>
      <c r="C904" s="1">
        <v>44701</v>
      </c>
      <c r="D904">
        <v>1</v>
      </c>
      <c r="E904" t="s">
        <v>1614</v>
      </c>
      <c r="F904" s="1">
        <v>44208</v>
      </c>
      <c r="G904">
        <v>1</v>
      </c>
      <c r="H904" s="1">
        <v>44294</v>
      </c>
      <c r="I904">
        <v>0</v>
      </c>
      <c r="J904" t="s">
        <v>1898</v>
      </c>
      <c r="K904" t="s">
        <v>1898</v>
      </c>
      <c r="L904" t="s">
        <v>1898</v>
      </c>
      <c r="M904" t="s">
        <v>1898</v>
      </c>
      <c r="N904" t="s">
        <v>1898</v>
      </c>
      <c r="O904" t="s">
        <v>1898</v>
      </c>
      <c r="P904">
        <v>1</v>
      </c>
      <c r="Q904">
        <v>0</v>
      </c>
      <c r="R904">
        <v>0</v>
      </c>
      <c r="S904">
        <v>1</v>
      </c>
      <c r="T904">
        <v>0</v>
      </c>
      <c r="U904">
        <v>0</v>
      </c>
      <c r="V904">
        <v>0</v>
      </c>
      <c r="W904">
        <v>0</v>
      </c>
      <c r="X904" t="s">
        <v>1898</v>
      </c>
      <c r="Y904" t="s">
        <v>1898</v>
      </c>
      <c r="Z904" t="s">
        <v>1898</v>
      </c>
      <c r="AA904" t="s">
        <v>1898</v>
      </c>
      <c r="AB904" t="s">
        <v>1898</v>
      </c>
    </row>
    <row r="905" spans="1:28" x14ac:dyDescent="0.35">
      <c r="A905" t="s">
        <v>1597</v>
      </c>
      <c r="B905" s="1">
        <v>44615</v>
      </c>
      <c r="C905" s="1">
        <v>44701</v>
      </c>
      <c r="D905">
        <v>1</v>
      </c>
      <c r="E905" t="s">
        <v>1619</v>
      </c>
      <c r="F905" s="1">
        <v>44615</v>
      </c>
      <c r="G905">
        <v>0</v>
      </c>
      <c r="H905" s="1">
        <v>44615</v>
      </c>
      <c r="I905">
        <v>1</v>
      </c>
      <c r="J905">
        <v>0</v>
      </c>
      <c r="K905">
        <v>0</v>
      </c>
      <c r="L905">
        <v>1</v>
      </c>
      <c r="M905">
        <v>0</v>
      </c>
      <c r="N905">
        <v>0</v>
      </c>
      <c r="O905">
        <v>0</v>
      </c>
      <c r="P905">
        <v>1</v>
      </c>
      <c r="Q905">
        <v>0</v>
      </c>
      <c r="R905">
        <v>0</v>
      </c>
      <c r="S905">
        <v>1</v>
      </c>
      <c r="T905">
        <v>0</v>
      </c>
      <c r="U905">
        <v>0</v>
      </c>
      <c r="V905">
        <v>0</v>
      </c>
      <c r="W905">
        <v>1</v>
      </c>
      <c r="X905">
        <v>0</v>
      </c>
      <c r="Y905">
        <v>0</v>
      </c>
      <c r="Z905">
        <v>1</v>
      </c>
      <c r="AA905">
        <v>0</v>
      </c>
      <c r="AB905">
        <v>0</v>
      </c>
    </row>
    <row r="906" spans="1:28" x14ac:dyDescent="0.35">
      <c r="A906" t="s">
        <v>1597</v>
      </c>
      <c r="B906" s="1">
        <v>44657</v>
      </c>
      <c r="C906" s="1">
        <v>44675</v>
      </c>
      <c r="D906">
        <v>1</v>
      </c>
      <c r="E906" t="s">
        <v>1603</v>
      </c>
      <c r="F906" s="1">
        <v>44208</v>
      </c>
      <c r="G906">
        <v>2</v>
      </c>
      <c r="H906" s="1">
        <v>44659</v>
      </c>
      <c r="I906">
        <v>1</v>
      </c>
      <c r="J906">
        <v>0</v>
      </c>
      <c r="K906">
        <v>0</v>
      </c>
      <c r="L906">
        <v>1</v>
      </c>
      <c r="M906">
        <v>0</v>
      </c>
      <c r="N906">
        <v>0</v>
      </c>
      <c r="O906">
        <v>0</v>
      </c>
      <c r="P906">
        <v>1</v>
      </c>
      <c r="Q906">
        <v>0</v>
      </c>
      <c r="R906">
        <v>0</v>
      </c>
      <c r="S906">
        <v>1</v>
      </c>
      <c r="T906">
        <v>0</v>
      </c>
      <c r="U906">
        <v>0</v>
      </c>
      <c r="V906">
        <v>0</v>
      </c>
      <c r="W906">
        <v>1</v>
      </c>
      <c r="X906">
        <v>0</v>
      </c>
      <c r="Y906">
        <v>0</v>
      </c>
      <c r="Z906">
        <v>1</v>
      </c>
      <c r="AA906">
        <v>0</v>
      </c>
      <c r="AB906">
        <v>0</v>
      </c>
    </row>
    <row r="907" spans="1:28" x14ac:dyDescent="0.35">
      <c r="A907" t="s">
        <v>1597</v>
      </c>
      <c r="B907" s="1">
        <v>44676</v>
      </c>
      <c r="C907" s="1">
        <v>44701</v>
      </c>
      <c r="D907">
        <v>1</v>
      </c>
      <c r="E907" t="s">
        <v>1603</v>
      </c>
      <c r="F907" s="1">
        <v>44208</v>
      </c>
      <c r="G907">
        <v>5</v>
      </c>
      <c r="H907" s="1">
        <v>44659</v>
      </c>
      <c r="I907">
        <v>1</v>
      </c>
      <c r="J907">
        <v>0</v>
      </c>
      <c r="K907">
        <v>0</v>
      </c>
      <c r="L907">
        <v>1</v>
      </c>
      <c r="M907">
        <v>0</v>
      </c>
      <c r="N907">
        <v>0</v>
      </c>
      <c r="O907">
        <v>0</v>
      </c>
      <c r="P907">
        <v>1</v>
      </c>
      <c r="Q907">
        <v>0</v>
      </c>
      <c r="R907">
        <v>0</v>
      </c>
      <c r="S907">
        <v>1</v>
      </c>
      <c r="T907">
        <v>0</v>
      </c>
      <c r="U907">
        <v>0</v>
      </c>
      <c r="V907">
        <v>0</v>
      </c>
      <c r="W907">
        <v>1</v>
      </c>
      <c r="X907">
        <v>0</v>
      </c>
      <c r="Y907">
        <v>0</v>
      </c>
      <c r="Z907">
        <v>1</v>
      </c>
      <c r="AA907">
        <v>0</v>
      </c>
      <c r="AB907">
        <v>0</v>
      </c>
    </row>
    <row r="908" spans="1:28" x14ac:dyDescent="0.35">
      <c r="A908" t="s">
        <v>1620</v>
      </c>
      <c r="B908" s="1">
        <v>44197</v>
      </c>
      <c r="C908" s="1">
        <v>44255</v>
      </c>
      <c r="D908">
        <v>0</v>
      </c>
      <c r="E908" t="s">
        <v>1898</v>
      </c>
      <c r="G908" t="s">
        <v>1898</v>
      </c>
      <c r="I908" t="s">
        <v>1898</v>
      </c>
      <c r="J908" t="s">
        <v>1898</v>
      </c>
      <c r="K908" t="s">
        <v>1898</v>
      </c>
      <c r="L908" t="s">
        <v>1898</v>
      </c>
      <c r="M908" t="s">
        <v>1898</v>
      </c>
      <c r="N908" t="s">
        <v>1898</v>
      </c>
      <c r="O908" t="s">
        <v>1898</v>
      </c>
      <c r="P908" t="s">
        <v>1898</v>
      </c>
      <c r="Q908" t="s">
        <v>1898</v>
      </c>
      <c r="R908" t="s">
        <v>1898</v>
      </c>
      <c r="S908" t="s">
        <v>1898</v>
      </c>
      <c r="T908" t="s">
        <v>1898</v>
      </c>
      <c r="U908" t="s">
        <v>1898</v>
      </c>
      <c r="V908" t="s">
        <v>1898</v>
      </c>
      <c r="W908" t="s">
        <v>1898</v>
      </c>
      <c r="X908" t="s">
        <v>1898</v>
      </c>
      <c r="Y908" t="s">
        <v>1898</v>
      </c>
      <c r="Z908" t="s">
        <v>1898</v>
      </c>
      <c r="AA908" t="s">
        <v>1898</v>
      </c>
      <c r="AB908" t="s">
        <v>1898</v>
      </c>
    </row>
    <row r="909" spans="1:28" x14ac:dyDescent="0.35">
      <c r="A909" t="s">
        <v>1620</v>
      </c>
      <c r="B909" s="1">
        <v>44256</v>
      </c>
      <c r="C909" s="1">
        <v>44614</v>
      </c>
      <c r="D909">
        <v>1</v>
      </c>
      <c r="E909" t="s">
        <v>1621</v>
      </c>
      <c r="F909" s="1">
        <v>44256</v>
      </c>
      <c r="G909">
        <v>0</v>
      </c>
      <c r="H909" s="1">
        <v>44602</v>
      </c>
      <c r="I909">
        <v>1</v>
      </c>
      <c r="J909">
        <v>1</v>
      </c>
      <c r="K909">
        <v>0</v>
      </c>
      <c r="L909">
        <v>0</v>
      </c>
      <c r="M909">
        <v>0</v>
      </c>
      <c r="N909">
        <v>0</v>
      </c>
      <c r="O909">
        <v>0</v>
      </c>
      <c r="P909">
        <v>1</v>
      </c>
      <c r="Q909">
        <v>0</v>
      </c>
      <c r="R909">
        <v>0</v>
      </c>
      <c r="S909">
        <v>1</v>
      </c>
      <c r="T909">
        <v>0</v>
      </c>
      <c r="U909">
        <v>0</v>
      </c>
      <c r="V909">
        <v>0</v>
      </c>
      <c r="W909">
        <v>1</v>
      </c>
      <c r="X909">
        <v>1</v>
      </c>
      <c r="Y909">
        <v>0</v>
      </c>
      <c r="Z909">
        <v>0</v>
      </c>
      <c r="AA909">
        <v>0</v>
      </c>
      <c r="AB909">
        <v>0</v>
      </c>
    </row>
    <row r="910" spans="1:28" x14ac:dyDescent="0.35">
      <c r="A910" t="s">
        <v>1620</v>
      </c>
      <c r="B910" s="1">
        <v>44588</v>
      </c>
      <c r="C910" s="1">
        <v>44605</v>
      </c>
      <c r="D910">
        <v>1</v>
      </c>
      <c r="E910" t="s">
        <v>1975</v>
      </c>
      <c r="F910" s="1">
        <v>44588</v>
      </c>
      <c r="G910">
        <v>0</v>
      </c>
      <c r="H910" s="1">
        <v>44592</v>
      </c>
      <c r="I910">
        <v>1</v>
      </c>
      <c r="J910">
        <v>0</v>
      </c>
      <c r="K910">
        <v>1</v>
      </c>
      <c r="L910">
        <v>0</v>
      </c>
      <c r="M910">
        <v>0</v>
      </c>
      <c r="N910">
        <v>0</v>
      </c>
      <c r="O910">
        <v>0</v>
      </c>
      <c r="P910">
        <v>0</v>
      </c>
      <c r="Q910" t="s">
        <v>1898</v>
      </c>
      <c r="R910" t="s">
        <v>1898</v>
      </c>
      <c r="S910" t="s">
        <v>1898</v>
      </c>
      <c r="T910" t="s">
        <v>1898</v>
      </c>
      <c r="U910" t="s">
        <v>1898</v>
      </c>
      <c r="V910" t="s">
        <v>1898</v>
      </c>
      <c r="W910">
        <v>0</v>
      </c>
      <c r="X910" t="s">
        <v>1898</v>
      </c>
      <c r="Y910" t="s">
        <v>1898</v>
      </c>
      <c r="Z910" t="s">
        <v>1898</v>
      </c>
      <c r="AA910" t="s">
        <v>1898</v>
      </c>
      <c r="AB910" t="s">
        <v>1898</v>
      </c>
    </row>
    <row r="911" spans="1:28" x14ac:dyDescent="0.35">
      <c r="A911" t="s">
        <v>1620</v>
      </c>
      <c r="B911" s="1">
        <v>44606</v>
      </c>
      <c r="C911" s="1">
        <v>44701</v>
      </c>
      <c r="D911">
        <v>1</v>
      </c>
      <c r="E911" t="s">
        <v>1975</v>
      </c>
      <c r="F911" s="1">
        <v>44588</v>
      </c>
      <c r="G911">
        <v>3</v>
      </c>
      <c r="H911" s="1">
        <v>44606</v>
      </c>
      <c r="I911">
        <v>1</v>
      </c>
      <c r="J911">
        <v>0</v>
      </c>
      <c r="K911">
        <v>1</v>
      </c>
      <c r="L911">
        <v>0</v>
      </c>
      <c r="M911">
        <v>0</v>
      </c>
      <c r="N911">
        <v>0</v>
      </c>
      <c r="O911">
        <v>0</v>
      </c>
      <c r="P911">
        <v>0</v>
      </c>
      <c r="Q911" t="s">
        <v>1898</v>
      </c>
      <c r="R911" t="s">
        <v>1898</v>
      </c>
      <c r="S911" t="s">
        <v>1898</v>
      </c>
      <c r="T911" t="s">
        <v>1898</v>
      </c>
      <c r="U911" t="s">
        <v>1898</v>
      </c>
      <c r="V911" t="s">
        <v>1898</v>
      </c>
      <c r="W911">
        <v>0</v>
      </c>
      <c r="X911" t="s">
        <v>1898</v>
      </c>
      <c r="Y911" t="s">
        <v>1898</v>
      </c>
      <c r="Z911" t="s">
        <v>1898</v>
      </c>
      <c r="AA911" t="s">
        <v>1898</v>
      </c>
      <c r="AB911" t="s">
        <v>1898</v>
      </c>
    </row>
    <row r="912" spans="1:28" x14ac:dyDescent="0.35">
      <c r="A912" t="s">
        <v>1620</v>
      </c>
      <c r="B912" s="1">
        <v>44615</v>
      </c>
      <c r="C912" s="1">
        <v>44701</v>
      </c>
      <c r="D912">
        <v>1</v>
      </c>
      <c r="E912" t="s">
        <v>1621</v>
      </c>
      <c r="F912" s="1">
        <v>44256</v>
      </c>
      <c r="G912">
        <v>3</v>
      </c>
      <c r="H912" s="1">
        <v>44615</v>
      </c>
      <c r="I912">
        <v>1</v>
      </c>
      <c r="J912">
        <v>1</v>
      </c>
      <c r="K912">
        <v>0</v>
      </c>
      <c r="L912">
        <v>0</v>
      </c>
      <c r="M912">
        <v>0</v>
      </c>
      <c r="N912">
        <v>0</v>
      </c>
      <c r="O912">
        <v>0</v>
      </c>
      <c r="P912">
        <v>1</v>
      </c>
      <c r="Q912">
        <v>0</v>
      </c>
      <c r="R912">
        <v>0</v>
      </c>
      <c r="S912">
        <v>1</v>
      </c>
      <c r="T912">
        <v>0</v>
      </c>
      <c r="U912">
        <v>0</v>
      </c>
      <c r="V912">
        <v>0</v>
      </c>
      <c r="W912">
        <v>1</v>
      </c>
      <c r="X912">
        <v>1</v>
      </c>
      <c r="Y912">
        <v>0</v>
      </c>
      <c r="Z912">
        <v>0</v>
      </c>
      <c r="AA912">
        <v>0</v>
      </c>
      <c r="AB912">
        <v>0</v>
      </c>
    </row>
    <row r="913" spans="1:28" x14ac:dyDescent="0.35">
      <c r="A913" t="s">
        <v>1630</v>
      </c>
      <c r="B913" s="1">
        <v>44197</v>
      </c>
      <c r="C913" s="1">
        <v>44207</v>
      </c>
      <c r="D913">
        <v>0</v>
      </c>
      <c r="E913" t="s">
        <v>1898</v>
      </c>
      <c r="G913" t="s">
        <v>1898</v>
      </c>
      <c r="I913" t="s">
        <v>1898</v>
      </c>
      <c r="J913" t="s">
        <v>1898</v>
      </c>
      <c r="K913" t="s">
        <v>1898</v>
      </c>
      <c r="L913" t="s">
        <v>1898</v>
      </c>
      <c r="M913" t="s">
        <v>1898</v>
      </c>
      <c r="N913" t="s">
        <v>1898</v>
      </c>
      <c r="O913" t="s">
        <v>1898</v>
      </c>
      <c r="P913" t="s">
        <v>1898</v>
      </c>
      <c r="Q913" t="s">
        <v>1898</v>
      </c>
      <c r="R913" t="s">
        <v>1898</v>
      </c>
      <c r="S913" t="s">
        <v>1898</v>
      </c>
      <c r="T913" t="s">
        <v>1898</v>
      </c>
      <c r="U913" t="s">
        <v>1898</v>
      </c>
      <c r="V913" t="s">
        <v>1898</v>
      </c>
      <c r="W913" t="s">
        <v>1898</v>
      </c>
      <c r="X913" t="s">
        <v>1898</v>
      </c>
      <c r="Y913" t="s">
        <v>1898</v>
      </c>
      <c r="Z913" t="s">
        <v>1898</v>
      </c>
      <c r="AA913" t="s">
        <v>1898</v>
      </c>
      <c r="AB913" t="s">
        <v>1898</v>
      </c>
    </row>
    <row r="914" spans="1:28" x14ac:dyDescent="0.35">
      <c r="A914" t="s">
        <v>1630</v>
      </c>
      <c r="B914" s="1">
        <v>44208</v>
      </c>
      <c r="C914" s="1">
        <v>44256</v>
      </c>
      <c r="D914">
        <v>1</v>
      </c>
      <c r="E914" t="s">
        <v>1631</v>
      </c>
      <c r="F914" s="1">
        <v>44208</v>
      </c>
      <c r="G914">
        <v>0</v>
      </c>
      <c r="H914" s="1">
        <v>44257</v>
      </c>
      <c r="I914">
        <v>1</v>
      </c>
      <c r="J914">
        <v>0</v>
      </c>
      <c r="K914">
        <v>0</v>
      </c>
      <c r="L914">
        <v>1</v>
      </c>
      <c r="M914">
        <v>0</v>
      </c>
      <c r="N914">
        <v>0</v>
      </c>
      <c r="O914">
        <v>0</v>
      </c>
      <c r="P914">
        <v>1</v>
      </c>
      <c r="Q914">
        <v>0</v>
      </c>
      <c r="R914">
        <v>0</v>
      </c>
      <c r="S914">
        <v>1</v>
      </c>
      <c r="T914">
        <v>0</v>
      </c>
      <c r="U914">
        <v>0</v>
      </c>
      <c r="V914">
        <v>0</v>
      </c>
      <c r="W914">
        <v>1</v>
      </c>
      <c r="X914">
        <v>0</v>
      </c>
      <c r="Y914">
        <v>0</v>
      </c>
      <c r="Z914">
        <v>1</v>
      </c>
      <c r="AA914">
        <v>0</v>
      </c>
      <c r="AB914">
        <v>0</v>
      </c>
    </row>
    <row r="915" spans="1:28" x14ac:dyDescent="0.35">
      <c r="A915" t="s">
        <v>1630</v>
      </c>
      <c r="B915" s="1">
        <v>44208</v>
      </c>
      <c r="C915" s="1">
        <v>44306</v>
      </c>
      <c r="D915">
        <v>1</v>
      </c>
      <c r="E915" t="s">
        <v>652</v>
      </c>
      <c r="F915" s="1">
        <v>44208</v>
      </c>
      <c r="G915">
        <v>0</v>
      </c>
      <c r="H915" s="1">
        <v>44341</v>
      </c>
      <c r="I915">
        <v>1</v>
      </c>
      <c r="J915">
        <v>0</v>
      </c>
      <c r="K915">
        <v>0</v>
      </c>
      <c r="L915">
        <v>1</v>
      </c>
      <c r="M915">
        <v>0</v>
      </c>
      <c r="N915">
        <v>0</v>
      </c>
      <c r="O915">
        <v>0</v>
      </c>
      <c r="P915">
        <v>1</v>
      </c>
      <c r="Q915">
        <v>0</v>
      </c>
      <c r="R915">
        <v>0</v>
      </c>
      <c r="S915">
        <v>1</v>
      </c>
      <c r="T915">
        <v>0</v>
      </c>
      <c r="U915">
        <v>0</v>
      </c>
      <c r="V915">
        <v>0</v>
      </c>
      <c r="W915">
        <v>1</v>
      </c>
      <c r="X915">
        <v>0</v>
      </c>
      <c r="Y915">
        <v>0</v>
      </c>
      <c r="Z915">
        <v>1</v>
      </c>
      <c r="AA915">
        <v>0</v>
      </c>
      <c r="AB915">
        <v>0</v>
      </c>
    </row>
    <row r="916" spans="1:28" x14ac:dyDescent="0.35">
      <c r="A916" t="s">
        <v>1630</v>
      </c>
      <c r="B916" s="1">
        <v>44208</v>
      </c>
      <c r="C916" s="1">
        <v>44306</v>
      </c>
      <c r="D916">
        <v>1</v>
      </c>
      <c r="E916" t="s">
        <v>1632</v>
      </c>
      <c r="F916" s="1">
        <v>44208</v>
      </c>
      <c r="G916">
        <v>0</v>
      </c>
      <c r="H916" s="1">
        <v>44348</v>
      </c>
      <c r="I916">
        <v>0</v>
      </c>
      <c r="J916" t="s">
        <v>1898</v>
      </c>
      <c r="K916" t="s">
        <v>1898</v>
      </c>
      <c r="L916" t="s">
        <v>1898</v>
      </c>
      <c r="M916" t="s">
        <v>1898</v>
      </c>
      <c r="N916" t="s">
        <v>1898</v>
      </c>
      <c r="O916" t="s">
        <v>1898</v>
      </c>
      <c r="P916">
        <v>1</v>
      </c>
      <c r="Q916">
        <v>0</v>
      </c>
      <c r="R916">
        <v>0</v>
      </c>
      <c r="S916">
        <v>1</v>
      </c>
      <c r="T916">
        <v>0</v>
      </c>
      <c r="U916">
        <v>0</v>
      </c>
      <c r="V916">
        <v>0</v>
      </c>
      <c r="W916">
        <v>1</v>
      </c>
      <c r="X916">
        <v>0</v>
      </c>
      <c r="Y916">
        <v>0</v>
      </c>
      <c r="Z916">
        <v>1</v>
      </c>
      <c r="AA916">
        <v>0</v>
      </c>
      <c r="AB916">
        <v>0</v>
      </c>
    </row>
    <row r="917" spans="1:28" x14ac:dyDescent="0.35">
      <c r="A917" t="s">
        <v>1630</v>
      </c>
      <c r="B917" s="1">
        <v>44235</v>
      </c>
      <c r="C917" s="1">
        <v>44299</v>
      </c>
      <c r="D917">
        <v>1</v>
      </c>
      <c r="E917" t="s">
        <v>824</v>
      </c>
      <c r="F917" s="1">
        <v>44235</v>
      </c>
      <c r="G917">
        <v>0</v>
      </c>
      <c r="H917" s="1">
        <v>44349</v>
      </c>
      <c r="I917">
        <v>0</v>
      </c>
      <c r="J917" t="s">
        <v>1898</v>
      </c>
      <c r="K917" t="s">
        <v>1898</v>
      </c>
      <c r="L917" t="s">
        <v>1898</v>
      </c>
      <c r="M917" t="s">
        <v>1898</v>
      </c>
      <c r="N917" t="s">
        <v>1898</v>
      </c>
      <c r="O917" t="s">
        <v>1898</v>
      </c>
      <c r="P917">
        <v>1</v>
      </c>
      <c r="Q917">
        <v>0</v>
      </c>
      <c r="R917">
        <v>0</v>
      </c>
      <c r="S917">
        <v>1</v>
      </c>
      <c r="T917">
        <v>0</v>
      </c>
      <c r="U917">
        <v>0</v>
      </c>
      <c r="V917">
        <v>0</v>
      </c>
      <c r="W917">
        <v>1</v>
      </c>
      <c r="X917">
        <v>0</v>
      </c>
      <c r="Y917">
        <v>0</v>
      </c>
      <c r="Z917">
        <v>1</v>
      </c>
      <c r="AA917">
        <v>0</v>
      </c>
      <c r="AB917">
        <v>0</v>
      </c>
    </row>
    <row r="918" spans="1:28" x14ac:dyDescent="0.35">
      <c r="A918" t="s">
        <v>1630</v>
      </c>
      <c r="B918" s="1">
        <v>44237</v>
      </c>
      <c r="C918" s="1">
        <v>44319</v>
      </c>
      <c r="D918">
        <v>1</v>
      </c>
      <c r="E918" t="s">
        <v>333</v>
      </c>
      <c r="F918" s="1">
        <v>44235</v>
      </c>
      <c r="G918">
        <v>0</v>
      </c>
      <c r="H918" s="1">
        <v>44320</v>
      </c>
      <c r="I918">
        <v>1</v>
      </c>
      <c r="J918">
        <v>1</v>
      </c>
      <c r="K918">
        <v>0</v>
      </c>
      <c r="L918">
        <v>0</v>
      </c>
      <c r="M918">
        <v>1</v>
      </c>
      <c r="N918">
        <v>0</v>
      </c>
      <c r="O918">
        <v>0</v>
      </c>
      <c r="P918">
        <v>0</v>
      </c>
      <c r="Q918" t="s">
        <v>1898</v>
      </c>
      <c r="R918" t="s">
        <v>1898</v>
      </c>
      <c r="S918" t="s">
        <v>1898</v>
      </c>
      <c r="T918" t="s">
        <v>1898</v>
      </c>
      <c r="U918" t="s">
        <v>1898</v>
      </c>
      <c r="V918" t="s">
        <v>1898</v>
      </c>
      <c r="W918">
        <v>0</v>
      </c>
      <c r="X918" t="s">
        <v>1898</v>
      </c>
      <c r="Y918" t="s">
        <v>1898</v>
      </c>
      <c r="Z918" t="s">
        <v>1898</v>
      </c>
      <c r="AA918" t="s">
        <v>1898</v>
      </c>
      <c r="AB918" t="s">
        <v>1898</v>
      </c>
    </row>
    <row r="919" spans="1:28" x14ac:dyDescent="0.35">
      <c r="A919" t="s">
        <v>1630</v>
      </c>
      <c r="B919" s="1">
        <v>44238</v>
      </c>
      <c r="C919" s="1">
        <v>44299</v>
      </c>
      <c r="D919">
        <v>1</v>
      </c>
      <c r="E919" t="s">
        <v>1633</v>
      </c>
      <c r="F919" s="1">
        <v>44238</v>
      </c>
      <c r="G919">
        <v>0</v>
      </c>
      <c r="H919" s="1">
        <v>44349</v>
      </c>
      <c r="I919">
        <v>0</v>
      </c>
      <c r="J919" t="s">
        <v>1898</v>
      </c>
      <c r="K919" t="s">
        <v>1898</v>
      </c>
      <c r="L919" t="s">
        <v>1898</v>
      </c>
      <c r="M919" t="s">
        <v>1898</v>
      </c>
      <c r="N919" t="s">
        <v>1898</v>
      </c>
      <c r="O919" t="s">
        <v>1898</v>
      </c>
      <c r="P919">
        <v>0</v>
      </c>
      <c r="Q919" t="s">
        <v>1898</v>
      </c>
      <c r="R919" t="s">
        <v>1898</v>
      </c>
      <c r="S919" t="s">
        <v>1898</v>
      </c>
      <c r="T919" t="s">
        <v>1898</v>
      </c>
      <c r="U919" t="s">
        <v>1898</v>
      </c>
      <c r="V919" t="s">
        <v>1898</v>
      </c>
      <c r="W919">
        <v>1</v>
      </c>
      <c r="X919">
        <v>0</v>
      </c>
      <c r="Y919">
        <v>0</v>
      </c>
      <c r="Z919">
        <v>1</v>
      </c>
      <c r="AA919">
        <v>0</v>
      </c>
      <c r="AB919">
        <v>0</v>
      </c>
    </row>
    <row r="920" spans="1:28" x14ac:dyDescent="0.35">
      <c r="A920" t="s">
        <v>1630</v>
      </c>
      <c r="B920" s="1">
        <v>44249</v>
      </c>
      <c r="C920" s="1">
        <v>44278</v>
      </c>
      <c r="D920">
        <v>1</v>
      </c>
      <c r="E920" t="s">
        <v>1634</v>
      </c>
      <c r="F920" s="1">
        <v>44249</v>
      </c>
      <c r="G920">
        <v>0</v>
      </c>
      <c r="H920" s="1">
        <v>44299</v>
      </c>
      <c r="I920">
        <v>1</v>
      </c>
      <c r="J920">
        <v>0</v>
      </c>
      <c r="K920">
        <v>0</v>
      </c>
      <c r="L920">
        <v>1</v>
      </c>
      <c r="M920">
        <v>0</v>
      </c>
      <c r="N920">
        <v>0</v>
      </c>
      <c r="O920">
        <v>0</v>
      </c>
      <c r="P920">
        <v>1</v>
      </c>
      <c r="Q920">
        <v>0</v>
      </c>
      <c r="R920">
        <v>0</v>
      </c>
      <c r="S920">
        <v>1</v>
      </c>
      <c r="T920">
        <v>0</v>
      </c>
      <c r="U920">
        <v>0</v>
      </c>
      <c r="V920">
        <v>0</v>
      </c>
      <c r="W920">
        <v>1</v>
      </c>
      <c r="X920">
        <v>0</v>
      </c>
      <c r="Y920">
        <v>0</v>
      </c>
      <c r="Z920">
        <v>1</v>
      </c>
      <c r="AA920">
        <v>0</v>
      </c>
      <c r="AB920">
        <v>0</v>
      </c>
    </row>
    <row r="921" spans="1:28" x14ac:dyDescent="0.35">
      <c r="A921" t="s">
        <v>1630</v>
      </c>
      <c r="B921" s="1">
        <v>44257</v>
      </c>
      <c r="C921" s="1">
        <v>44701</v>
      </c>
      <c r="D921">
        <v>1</v>
      </c>
      <c r="E921" t="s">
        <v>1631</v>
      </c>
      <c r="F921" s="1">
        <v>44208</v>
      </c>
      <c r="G921">
        <v>3</v>
      </c>
      <c r="H921" s="1">
        <v>44257</v>
      </c>
      <c r="I921">
        <v>1</v>
      </c>
      <c r="J921">
        <v>0</v>
      </c>
      <c r="K921">
        <v>0</v>
      </c>
      <c r="L921">
        <v>1</v>
      </c>
      <c r="M921">
        <v>0</v>
      </c>
      <c r="N921">
        <v>0</v>
      </c>
      <c r="O921">
        <v>0</v>
      </c>
      <c r="P921">
        <v>1</v>
      </c>
      <c r="Q921">
        <v>0</v>
      </c>
      <c r="R921">
        <v>0</v>
      </c>
      <c r="S921">
        <v>1</v>
      </c>
      <c r="T921">
        <v>0</v>
      </c>
      <c r="U921">
        <v>0</v>
      </c>
      <c r="V921">
        <v>0</v>
      </c>
      <c r="W921">
        <v>1</v>
      </c>
      <c r="X921">
        <v>0</v>
      </c>
      <c r="Y921">
        <v>0</v>
      </c>
      <c r="Z921">
        <v>1</v>
      </c>
      <c r="AA921">
        <v>0</v>
      </c>
      <c r="AB921">
        <v>0</v>
      </c>
    </row>
    <row r="922" spans="1:28" x14ac:dyDescent="0.35">
      <c r="A922" t="s">
        <v>1630</v>
      </c>
      <c r="B922" s="1">
        <v>44279</v>
      </c>
      <c r="C922" s="1">
        <v>44297</v>
      </c>
      <c r="D922">
        <v>1</v>
      </c>
      <c r="E922" t="s">
        <v>1634</v>
      </c>
      <c r="F922" s="1">
        <v>44249</v>
      </c>
      <c r="G922">
        <v>1</v>
      </c>
      <c r="H922" s="1">
        <v>44299</v>
      </c>
      <c r="I922">
        <v>1</v>
      </c>
      <c r="J922">
        <v>0</v>
      </c>
      <c r="K922">
        <v>0</v>
      </c>
      <c r="L922">
        <v>1</v>
      </c>
      <c r="M922">
        <v>0</v>
      </c>
      <c r="N922">
        <v>0</v>
      </c>
      <c r="O922">
        <v>0</v>
      </c>
      <c r="P922">
        <v>1</v>
      </c>
      <c r="Q922">
        <v>0</v>
      </c>
      <c r="R922">
        <v>0</v>
      </c>
      <c r="S922">
        <v>1</v>
      </c>
      <c r="T922">
        <v>0</v>
      </c>
      <c r="U922">
        <v>0</v>
      </c>
      <c r="V922">
        <v>0</v>
      </c>
      <c r="W922">
        <v>1</v>
      </c>
      <c r="X922">
        <v>0</v>
      </c>
      <c r="Y922">
        <v>0</v>
      </c>
      <c r="Z922">
        <v>1</v>
      </c>
      <c r="AA922">
        <v>0</v>
      </c>
      <c r="AB922">
        <v>0</v>
      </c>
    </row>
    <row r="923" spans="1:28" x14ac:dyDescent="0.35">
      <c r="A923" t="s">
        <v>1630</v>
      </c>
      <c r="B923" s="1">
        <v>44298</v>
      </c>
      <c r="C923" s="1">
        <v>44298</v>
      </c>
      <c r="D923">
        <v>1</v>
      </c>
      <c r="E923" t="s">
        <v>1634</v>
      </c>
      <c r="F923" s="1">
        <v>44249</v>
      </c>
      <c r="G923">
        <v>2</v>
      </c>
      <c r="H923" s="1">
        <v>44299</v>
      </c>
      <c r="I923">
        <v>1</v>
      </c>
      <c r="J923">
        <v>0</v>
      </c>
      <c r="K923">
        <v>0</v>
      </c>
      <c r="L923">
        <v>1</v>
      </c>
      <c r="M923">
        <v>0</v>
      </c>
      <c r="N923">
        <v>0</v>
      </c>
      <c r="O923">
        <v>0</v>
      </c>
      <c r="P923">
        <v>1</v>
      </c>
      <c r="Q923">
        <v>0</v>
      </c>
      <c r="R923">
        <v>0</v>
      </c>
      <c r="S923">
        <v>1</v>
      </c>
      <c r="T923">
        <v>0</v>
      </c>
      <c r="U923">
        <v>0</v>
      </c>
      <c r="V923">
        <v>0</v>
      </c>
      <c r="W923">
        <v>1</v>
      </c>
      <c r="X923">
        <v>0</v>
      </c>
      <c r="Y923">
        <v>0</v>
      </c>
      <c r="Z923">
        <v>1</v>
      </c>
      <c r="AA923">
        <v>0</v>
      </c>
      <c r="AB923">
        <v>0</v>
      </c>
    </row>
    <row r="924" spans="1:28" x14ac:dyDescent="0.35">
      <c r="A924" t="s">
        <v>1630</v>
      </c>
      <c r="B924" s="1">
        <v>44299</v>
      </c>
      <c r="C924" s="1">
        <v>44701</v>
      </c>
      <c r="D924">
        <v>1</v>
      </c>
      <c r="E924" t="s">
        <v>1634</v>
      </c>
      <c r="F924" s="1">
        <v>44249</v>
      </c>
      <c r="G924">
        <v>5</v>
      </c>
      <c r="H924" s="1">
        <v>44299</v>
      </c>
      <c r="I924">
        <v>1</v>
      </c>
      <c r="J924">
        <v>0</v>
      </c>
      <c r="K924">
        <v>0</v>
      </c>
      <c r="L924">
        <v>1</v>
      </c>
      <c r="M924">
        <v>0</v>
      </c>
      <c r="N924">
        <v>0</v>
      </c>
      <c r="O924">
        <v>0</v>
      </c>
      <c r="P924">
        <v>1</v>
      </c>
      <c r="Q924">
        <v>0</v>
      </c>
      <c r="R924">
        <v>0</v>
      </c>
      <c r="S924">
        <v>1</v>
      </c>
      <c r="T924">
        <v>0</v>
      </c>
      <c r="U924">
        <v>0</v>
      </c>
      <c r="V924">
        <v>0</v>
      </c>
      <c r="W924">
        <v>1</v>
      </c>
      <c r="X924">
        <v>0</v>
      </c>
      <c r="Y924">
        <v>0</v>
      </c>
      <c r="Z924">
        <v>1</v>
      </c>
      <c r="AA924">
        <v>0</v>
      </c>
      <c r="AB924">
        <v>0</v>
      </c>
    </row>
    <row r="925" spans="1:28" x14ac:dyDescent="0.35">
      <c r="A925" t="s">
        <v>1630</v>
      </c>
      <c r="B925" s="1">
        <v>44300</v>
      </c>
      <c r="C925" s="1">
        <v>44318</v>
      </c>
      <c r="D925">
        <v>1</v>
      </c>
      <c r="E925" t="s">
        <v>824</v>
      </c>
      <c r="F925" s="1">
        <v>44235</v>
      </c>
      <c r="G925">
        <v>1</v>
      </c>
      <c r="H925" s="1">
        <v>44349</v>
      </c>
      <c r="I925">
        <v>0</v>
      </c>
      <c r="J925" t="s">
        <v>1898</v>
      </c>
      <c r="K925" t="s">
        <v>1898</v>
      </c>
      <c r="L925" t="s">
        <v>1898</v>
      </c>
      <c r="M925" t="s">
        <v>1898</v>
      </c>
      <c r="N925" t="s">
        <v>1898</v>
      </c>
      <c r="O925" t="s">
        <v>1898</v>
      </c>
      <c r="P925">
        <v>1</v>
      </c>
      <c r="Q925">
        <v>0</v>
      </c>
      <c r="R925">
        <v>0</v>
      </c>
      <c r="S925">
        <v>1</v>
      </c>
      <c r="T925">
        <v>0</v>
      </c>
      <c r="U925">
        <v>0</v>
      </c>
      <c r="V925">
        <v>0</v>
      </c>
      <c r="W925">
        <v>1</v>
      </c>
      <c r="X925">
        <v>0</v>
      </c>
      <c r="Y925">
        <v>0</v>
      </c>
      <c r="Z925">
        <v>1</v>
      </c>
      <c r="AA925">
        <v>0</v>
      </c>
      <c r="AB925">
        <v>0</v>
      </c>
    </row>
    <row r="926" spans="1:28" x14ac:dyDescent="0.35">
      <c r="A926" t="s">
        <v>1630</v>
      </c>
      <c r="B926" s="1">
        <v>44300</v>
      </c>
      <c r="C926" s="1">
        <v>44318</v>
      </c>
      <c r="D926">
        <v>1</v>
      </c>
      <c r="E926" t="s">
        <v>1633</v>
      </c>
      <c r="F926" s="1">
        <v>44238</v>
      </c>
      <c r="G926">
        <v>1</v>
      </c>
      <c r="H926" s="1">
        <v>44349</v>
      </c>
      <c r="I926">
        <v>0</v>
      </c>
      <c r="J926" t="s">
        <v>1898</v>
      </c>
      <c r="K926" t="s">
        <v>1898</v>
      </c>
      <c r="L926" t="s">
        <v>1898</v>
      </c>
      <c r="M926" t="s">
        <v>1898</v>
      </c>
      <c r="N926" t="s">
        <v>1898</v>
      </c>
      <c r="O926" t="s">
        <v>1898</v>
      </c>
      <c r="P926">
        <v>0</v>
      </c>
      <c r="Q926" t="s">
        <v>1898</v>
      </c>
      <c r="R926" t="s">
        <v>1898</v>
      </c>
      <c r="S926" t="s">
        <v>1898</v>
      </c>
      <c r="T926" t="s">
        <v>1898</v>
      </c>
      <c r="U926" t="s">
        <v>1898</v>
      </c>
      <c r="V926" t="s">
        <v>1898</v>
      </c>
      <c r="W926">
        <v>1</v>
      </c>
      <c r="X926">
        <v>0</v>
      </c>
      <c r="Y926">
        <v>0</v>
      </c>
      <c r="Z926">
        <v>1</v>
      </c>
      <c r="AA926">
        <v>0</v>
      </c>
      <c r="AB926">
        <v>0</v>
      </c>
    </row>
    <row r="927" spans="1:28" x14ac:dyDescent="0.35">
      <c r="A927" t="s">
        <v>1630</v>
      </c>
      <c r="B927" s="1">
        <v>44307</v>
      </c>
      <c r="C927" s="1">
        <v>44314</v>
      </c>
      <c r="D927">
        <v>1</v>
      </c>
      <c r="E927" t="s">
        <v>652</v>
      </c>
      <c r="F927" s="1">
        <v>44208</v>
      </c>
      <c r="G927">
        <v>1</v>
      </c>
      <c r="H927" s="1">
        <v>44341</v>
      </c>
      <c r="I927">
        <v>1</v>
      </c>
      <c r="J927">
        <v>0</v>
      </c>
      <c r="K927">
        <v>0</v>
      </c>
      <c r="L927">
        <v>1</v>
      </c>
      <c r="M927">
        <v>0</v>
      </c>
      <c r="N927">
        <v>0</v>
      </c>
      <c r="O927">
        <v>0</v>
      </c>
      <c r="P927">
        <v>1</v>
      </c>
      <c r="Q927">
        <v>0</v>
      </c>
      <c r="R927">
        <v>0</v>
      </c>
      <c r="S927">
        <v>1</v>
      </c>
      <c r="T927">
        <v>0</v>
      </c>
      <c r="U927">
        <v>0</v>
      </c>
      <c r="V927">
        <v>0</v>
      </c>
      <c r="W927">
        <v>1</v>
      </c>
      <c r="X927">
        <v>0</v>
      </c>
      <c r="Y927">
        <v>0</v>
      </c>
      <c r="Z927">
        <v>1</v>
      </c>
      <c r="AA927">
        <v>0</v>
      </c>
      <c r="AB927">
        <v>0</v>
      </c>
    </row>
    <row r="928" spans="1:28" x14ac:dyDescent="0.35">
      <c r="A928" t="s">
        <v>1630</v>
      </c>
      <c r="B928" s="1">
        <v>44307</v>
      </c>
      <c r="C928" s="1">
        <v>44314</v>
      </c>
      <c r="D928">
        <v>1</v>
      </c>
      <c r="E928" t="s">
        <v>1632</v>
      </c>
      <c r="F928" s="1">
        <v>44208</v>
      </c>
      <c r="G928">
        <v>1</v>
      </c>
      <c r="H928" s="1">
        <v>44348</v>
      </c>
      <c r="I928">
        <v>0</v>
      </c>
      <c r="J928" t="s">
        <v>1898</v>
      </c>
      <c r="K928" t="s">
        <v>1898</v>
      </c>
      <c r="L928" t="s">
        <v>1898</v>
      </c>
      <c r="M928" t="s">
        <v>1898</v>
      </c>
      <c r="N928" t="s">
        <v>1898</v>
      </c>
      <c r="O928" t="s">
        <v>1898</v>
      </c>
      <c r="P928">
        <v>1</v>
      </c>
      <c r="Q928">
        <v>0</v>
      </c>
      <c r="R928">
        <v>0</v>
      </c>
      <c r="S928">
        <v>1</v>
      </c>
      <c r="T928">
        <v>0</v>
      </c>
      <c r="U928">
        <v>0</v>
      </c>
      <c r="V928">
        <v>0</v>
      </c>
      <c r="W928">
        <v>1</v>
      </c>
      <c r="X928">
        <v>0</v>
      </c>
      <c r="Y928">
        <v>0</v>
      </c>
      <c r="Z928">
        <v>1</v>
      </c>
      <c r="AA928">
        <v>0</v>
      </c>
      <c r="AB928">
        <v>0</v>
      </c>
    </row>
    <row r="929" spans="1:28" x14ac:dyDescent="0.35">
      <c r="A929" t="s">
        <v>1630</v>
      </c>
      <c r="B929" s="1">
        <v>44315</v>
      </c>
      <c r="C929" s="1">
        <v>44340</v>
      </c>
      <c r="D929">
        <v>1</v>
      </c>
      <c r="E929" t="s">
        <v>652</v>
      </c>
      <c r="F929" s="1">
        <v>44208</v>
      </c>
      <c r="G929">
        <v>2</v>
      </c>
      <c r="H929" s="1">
        <v>44341</v>
      </c>
      <c r="I929">
        <v>1</v>
      </c>
      <c r="J929">
        <v>0</v>
      </c>
      <c r="K929">
        <v>0</v>
      </c>
      <c r="L929">
        <v>1</v>
      </c>
      <c r="M929">
        <v>0</v>
      </c>
      <c r="N929">
        <v>0</v>
      </c>
      <c r="O929">
        <v>0</v>
      </c>
      <c r="P929">
        <v>1</v>
      </c>
      <c r="Q929">
        <v>0</v>
      </c>
      <c r="R929">
        <v>0</v>
      </c>
      <c r="S929">
        <v>1</v>
      </c>
      <c r="T929">
        <v>0</v>
      </c>
      <c r="U929">
        <v>0</v>
      </c>
      <c r="V929">
        <v>0</v>
      </c>
      <c r="W929">
        <v>1</v>
      </c>
      <c r="X929">
        <v>0</v>
      </c>
      <c r="Y929">
        <v>0</v>
      </c>
      <c r="Z929">
        <v>1</v>
      </c>
      <c r="AA929">
        <v>0</v>
      </c>
      <c r="AB929">
        <v>0</v>
      </c>
    </row>
    <row r="930" spans="1:28" x14ac:dyDescent="0.35">
      <c r="A930" t="s">
        <v>1630</v>
      </c>
      <c r="B930" s="1">
        <v>44315</v>
      </c>
      <c r="C930" s="1">
        <v>44340</v>
      </c>
      <c r="D930">
        <v>1</v>
      </c>
      <c r="E930" t="s">
        <v>1632</v>
      </c>
      <c r="F930" s="1">
        <v>44208</v>
      </c>
      <c r="G930">
        <v>2</v>
      </c>
      <c r="H930" s="1">
        <v>44348</v>
      </c>
      <c r="I930">
        <v>0</v>
      </c>
      <c r="J930" t="s">
        <v>1898</v>
      </c>
      <c r="K930" t="s">
        <v>1898</v>
      </c>
      <c r="L930" t="s">
        <v>1898</v>
      </c>
      <c r="M930" t="s">
        <v>1898</v>
      </c>
      <c r="N930" t="s">
        <v>1898</v>
      </c>
      <c r="O930" t="s">
        <v>1898</v>
      </c>
      <c r="P930">
        <v>1</v>
      </c>
      <c r="Q930">
        <v>0</v>
      </c>
      <c r="R930">
        <v>0</v>
      </c>
      <c r="S930">
        <v>1</v>
      </c>
      <c r="T930">
        <v>0</v>
      </c>
      <c r="U930">
        <v>0</v>
      </c>
      <c r="V930">
        <v>0</v>
      </c>
      <c r="W930">
        <v>1</v>
      </c>
      <c r="X930">
        <v>0</v>
      </c>
      <c r="Y930">
        <v>0</v>
      </c>
      <c r="Z930">
        <v>1</v>
      </c>
      <c r="AA930">
        <v>0</v>
      </c>
      <c r="AB930">
        <v>0</v>
      </c>
    </row>
    <row r="931" spans="1:28" x14ac:dyDescent="0.35">
      <c r="A931" t="s">
        <v>1630</v>
      </c>
      <c r="B931" s="1">
        <v>44319</v>
      </c>
      <c r="C931" s="1">
        <v>44341</v>
      </c>
      <c r="D931">
        <v>1</v>
      </c>
      <c r="E931" t="s">
        <v>1633</v>
      </c>
      <c r="F931" s="1">
        <v>44238</v>
      </c>
      <c r="G931">
        <v>2</v>
      </c>
      <c r="H931" s="1">
        <v>44349</v>
      </c>
      <c r="I931">
        <v>0</v>
      </c>
      <c r="J931" t="s">
        <v>1898</v>
      </c>
      <c r="K931" t="s">
        <v>1898</v>
      </c>
      <c r="L931" t="s">
        <v>1898</v>
      </c>
      <c r="M931" t="s">
        <v>1898</v>
      </c>
      <c r="N931" t="s">
        <v>1898</v>
      </c>
      <c r="O931" t="s">
        <v>1898</v>
      </c>
      <c r="P931">
        <v>0</v>
      </c>
      <c r="Q931" t="s">
        <v>1898</v>
      </c>
      <c r="R931" t="s">
        <v>1898</v>
      </c>
      <c r="S931" t="s">
        <v>1898</v>
      </c>
      <c r="T931" t="s">
        <v>1898</v>
      </c>
      <c r="U931" t="s">
        <v>1898</v>
      </c>
      <c r="V931" t="s">
        <v>1898</v>
      </c>
      <c r="W931">
        <v>1</v>
      </c>
      <c r="X931">
        <v>0</v>
      </c>
      <c r="Y931">
        <v>0</v>
      </c>
      <c r="Z931">
        <v>1</v>
      </c>
      <c r="AA931">
        <v>0</v>
      </c>
      <c r="AB931">
        <v>0</v>
      </c>
    </row>
    <row r="932" spans="1:28" x14ac:dyDescent="0.35">
      <c r="A932" t="s">
        <v>1630</v>
      </c>
      <c r="B932" s="1">
        <v>44319</v>
      </c>
      <c r="C932" s="1">
        <v>44348</v>
      </c>
      <c r="D932">
        <v>1</v>
      </c>
      <c r="E932" t="s">
        <v>824</v>
      </c>
      <c r="F932" s="1">
        <v>44235</v>
      </c>
      <c r="G932">
        <v>2</v>
      </c>
      <c r="H932" s="1">
        <v>44349</v>
      </c>
      <c r="I932">
        <v>0</v>
      </c>
      <c r="J932" t="s">
        <v>1898</v>
      </c>
      <c r="K932" t="s">
        <v>1898</v>
      </c>
      <c r="L932" t="s">
        <v>1898</v>
      </c>
      <c r="M932" t="s">
        <v>1898</v>
      </c>
      <c r="N932" t="s">
        <v>1898</v>
      </c>
      <c r="O932" t="s">
        <v>1898</v>
      </c>
      <c r="P932">
        <v>1</v>
      </c>
      <c r="Q932">
        <v>0</v>
      </c>
      <c r="R932">
        <v>0</v>
      </c>
      <c r="S932">
        <v>1</v>
      </c>
      <c r="T932">
        <v>0</v>
      </c>
      <c r="U932">
        <v>0</v>
      </c>
      <c r="V932">
        <v>0</v>
      </c>
      <c r="W932">
        <v>1</v>
      </c>
      <c r="X932">
        <v>0</v>
      </c>
      <c r="Y932">
        <v>0</v>
      </c>
      <c r="Z932">
        <v>1</v>
      </c>
      <c r="AA932">
        <v>0</v>
      </c>
      <c r="AB932">
        <v>0</v>
      </c>
    </row>
    <row r="933" spans="1:28" x14ac:dyDescent="0.35">
      <c r="A933" t="s">
        <v>1630</v>
      </c>
      <c r="B933" s="1">
        <v>44320</v>
      </c>
      <c r="C933" s="1">
        <v>44701</v>
      </c>
      <c r="D933">
        <v>1</v>
      </c>
      <c r="E933" t="s">
        <v>333</v>
      </c>
      <c r="F933" s="1">
        <v>44235</v>
      </c>
      <c r="G933">
        <v>1</v>
      </c>
      <c r="H933" s="1">
        <v>44320</v>
      </c>
      <c r="I933">
        <v>1</v>
      </c>
      <c r="J933">
        <v>1</v>
      </c>
      <c r="K933">
        <v>0</v>
      </c>
      <c r="L933">
        <v>0</v>
      </c>
      <c r="M933">
        <v>1</v>
      </c>
      <c r="N933">
        <v>0</v>
      </c>
      <c r="O933">
        <v>0</v>
      </c>
      <c r="P933">
        <v>0</v>
      </c>
      <c r="Q933" t="s">
        <v>1898</v>
      </c>
      <c r="R933" t="s">
        <v>1898</v>
      </c>
      <c r="S933" t="s">
        <v>1898</v>
      </c>
      <c r="T933" t="s">
        <v>1898</v>
      </c>
      <c r="U933" t="s">
        <v>1898</v>
      </c>
      <c r="V933" t="s">
        <v>1898</v>
      </c>
      <c r="W933">
        <v>0</v>
      </c>
      <c r="X933" t="s">
        <v>1898</v>
      </c>
      <c r="Y933" t="s">
        <v>1898</v>
      </c>
      <c r="Z933" t="s">
        <v>1898</v>
      </c>
      <c r="AA933" t="s">
        <v>1898</v>
      </c>
      <c r="AB933" t="s">
        <v>1898</v>
      </c>
    </row>
    <row r="934" spans="1:28" x14ac:dyDescent="0.35">
      <c r="A934" t="s">
        <v>1630</v>
      </c>
      <c r="B934" s="1">
        <v>44320</v>
      </c>
      <c r="C934" s="1">
        <v>44701</v>
      </c>
      <c r="D934">
        <v>1</v>
      </c>
      <c r="E934" t="s">
        <v>1635</v>
      </c>
      <c r="F934" s="1">
        <v>44320</v>
      </c>
      <c r="G934">
        <v>0</v>
      </c>
      <c r="H934" s="1">
        <v>44320</v>
      </c>
      <c r="I934">
        <v>0</v>
      </c>
      <c r="J934" t="s">
        <v>1898</v>
      </c>
      <c r="K934" t="s">
        <v>1898</v>
      </c>
      <c r="L934" t="s">
        <v>1898</v>
      </c>
      <c r="M934" t="s">
        <v>1898</v>
      </c>
      <c r="N934" t="s">
        <v>1898</v>
      </c>
      <c r="O934" t="s">
        <v>1898</v>
      </c>
      <c r="P934">
        <v>1</v>
      </c>
      <c r="Q934">
        <v>0</v>
      </c>
      <c r="R934">
        <v>0</v>
      </c>
      <c r="S934">
        <v>1</v>
      </c>
      <c r="T934">
        <v>0</v>
      </c>
      <c r="U934">
        <v>0</v>
      </c>
      <c r="V934">
        <v>0</v>
      </c>
      <c r="W934">
        <v>1</v>
      </c>
      <c r="X934">
        <v>0</v>
      </c>
      <c r="Y934">
        <v>0</v>
      </c>
      <c r="Z934">
        <v>1</v>
      </c>
      <c r="AA934">
        <v>0</v>
      </c>
      <c r="AB934">
        <v>0</v>
      </c>
    </row>
    <row r="935" spans="1:28" x14ac:dyDescent="0.35">
      <c r="A935" t="s">
        <v>1630</v>
      </c>
      <c r="B935" s="1">
        <v>44320</v>
      </c>
      <c r="C935" s="1">
        <v>44701</v>
      </c>
      <c r="D935">
        <v>1</v>
      </c>
      <c r="E935" t="s">
        <v>1636</v>
      </c>
      <c r="F935" s="1">
        <v>44320</v>
      </c>
      <c r="G935">
        <v>0</v>
      </c>
      <c r="H935" s="1">
        <v>44320</v>
      </c>
      <c r="I935">
        <v>1</v>
      </c>
      <c r="J935">
        <v>1</v>
      </c>
      <c r="K935">
        <v>0</v>
      </c>
      <c r="L935">
        <v>0</v>
      </c>
      <c r="M935">
        <v>1</v>
      </c>
      <c r="N935">
        <v>0</v>
      </c>
      <c r="O935">
        <v>0</v>
      </c>
      <c r="P935">
        <v>0</v>
      </c>
      <c r="Q935" t="s">
        <v>1898</v>
      </c>
      <c r="R935" t="s">
        <v>1898</v>
      </c>
      <c r="S935" t="s">
        <v>1898</v>
      </c>
      <c r="T935" t="s">
        <v>1898</v>
      </c>
      <c r="U935" t="s">
        <v>1898</v>
      </c>
      <c r="V935" t="s">
        <v>1898</v>
      </c>
      <c r="W935">
        <v>0</v>
      </c>
      <c r="X935" t="s">
        <v>1898</v>
      </c>
      <c r="Y935" t="s">
        <v>1898</v>
      </c>
      <c r="Z935" t="s">
        <v>1898</v>
      </c>
      <c r="AA935" t="s">
        <v>1898</v>
      </c>
      <c r="AB935" t="s">
        <v>1898</v>
      </c>
    </row>
    <row r="936" spans="1:28" x14ac:dyDescent="0.35">
      <c r="A936" t="s">
        <v>1630</v>
      </c>
      <c r="B936" s="1">
        <v>44341</v>
      </c>
      <c r="C936" s="1">
        <v>44701</v>
      </c>
      <c r="D936">
        <v>1</v>
      </c>
      <c r="E936" t="s">
        <v>652</v>
      </c>
      <c r="F936" s="1">
        <v>44208</v>
      </c>
      <c r="G936">
        <v>5</v>
      </c>
      <c r="H936" s="1">
        <v>44341</v>
      </c>
      <c r="I936">
        <v>1</v>
      </c>
      <c r="J936">
        <v>0</v>
      </c>
      <c r="K936">
        <v>0</v>
      </c>
      <c r="L936">
        <v>1</v>
      </c>
      <c r="M936">
        <v>0</v>
      </c>
      <c r="N936">
        <v>0</v>
      </c>
      <c r="O936">
        <v>0</v>
      </c>
      <c r="P936">
        <v>1</v>
      </c>
      <c r="Q936">
        <v>0</v>
      </c>
      <c r="R936">
        <v>0</v>
      </c>
      <c r="S936">
        <v>1</v>
      </c>
      <c r="T936">
        <v>0</v>
      </c>
      <c r="U936">
        <v>0</v>
      </c>
      <c r="V936">
        <v>0</v>
      </c>
      <c r="W936">
        <v>1</v>
      </c>
      <c r="X936">
        <v>0</v>
      </c>
      <c r="Y936">
        <v>0</v>
      </c>
      <c r="Z936">
        <v>1</v>
      </c>
      <c r="AA936">
        <v>0</v>
      </c>
      <c r="AB936">
        <v>0</v>
      </c>
    </row>
    <row r="937" spans="1:28" x14ac:dyDescent="0.35">
      <c r="A937" t="s">
        <v>1630</v>
      </c>
      <c r="B937" s="1">
        <v>44341</v>
      </c>
      <c r="C937" s="1">
        <v>44701</v>
      </c>
      <c r="D937">
        <v>1</v>
      </c>
      <c r="E937" t="s">
        <v>1632</v>
      </c>
      <c r="F937" s="1">
        <v>44208</v>
      </c>
      <c r="G937">
        <v>5</v>
      </c>
      <c r="H937" s="1">
        <v>44348</v>
      </c>
      <c r="I937">
        <v>0</v>
      </c>
      <c r="J937" t="s">
        <v>1898</v>
      </c>
      <c r="K937" t="s">
        <v>1898</v>
      </c>
      <c r="L937" t="s">
        <v>1898</v>
      </c>
      <c r="M937" t="s">
        <v>1898</v>
      </c>
      <c r="N937" t="s">
        <v>1898</v>
      </c>
      <c r="O937" t="s">
        <v>1898</v>
      </c>
      <c r="P937">
        <v>1</v>
      </c>
      <c r="Q937">
        <v>0</v>
      </c>
      <c r="R937">
        <v>0</v>
      </c>
      <c r="S937">
        <v>1</v>
      </c>
      <c r="T937">
        <v>0</v>
      </c>
      <c r="U937">
        <v>0</v>
      </c>
      <c r="V937">
        <v>0</v>
      </c>
      <c r="W937">
        <v>1</v>
      </c>
      <c r="X937">
        <v>0</v>
      </c>
      <c r="Y937">
        <v>0</v>
      </c>
      <c r="Z937">
        <v>1</v>
      </c>
      <c r="AA937">
        <v>0</v>
      </c>
      <c r="AB937">
        <v>0</v>
      </c>
    </row>
    <row r="938" spans="1:28" x14ac:dyDescent="0.35">
      <c r="A938" t="s">
        <v>1630</v>
      </c>
      <c r="B938" s="1">
        <v>44342</v>
      </c>
      <c r="C938" s="1">
        <v>44701</v>
      </c>
      <c r="D938">
        <v>1</v>
      </c>
      <c r="E938" t="s">
        <v>1633</v>
      </c>
      <c r="F938" s="1">
        <v>44238</v>
      </c>
      <c r="G938">
        <v>5</v>
      </c>
      <c r="H938" s="1">
        <v>44349</v>
      </c>
      <c r="I938">
        <v>0</v>
      </c>
      <c r="J938" t="s">
        <v>1898</v>
      </c>
      <c r="K938" t="s">
        <v>1898</v>
      </c>
      <c r="L938" t="s">
        <v>1898</v>
      </c>
      <c r="M938" t="s">
        <v>1898</v>
      </c>
      <c r="N938" t="s">
        <v>1898</v>
      </c>
      <c r="O938" t="s">
        <v>1898</v>
      </c>
      <c r="P938">
        <v>0</v>
      </c>
      <c r="Q938" t="s">
        <v>1898</v>
      </c>
      <c r="R938" t="s">
        <v>1898</v>
      </c>
      <c r="S938" t="s">
        <v>1898</v>
      </c>
      <c r="T938" t="s">
        <v>1898</v>
      </c>
      <c r="U938" t="s">
        <v>1898</v>
      </c>
      <c r="V938" t="s">
        <v>1898</v>
      </c>
      <c r="W938">
        <v>1</v>
      </c>
      <c r="X938">
        <v>0</v>
      </c>
      <c r="Y938">
        <v>0</v>
      </c>
      <c r="Z938">
        <v>1</v>
      </c>
      <c r="AA938">
        <v>0</v>
      </c>
      <c r="AB938">
        <v>0</v>
      </c>
    </row>
    <row r="939" spans="1:28" x14ac:dyDescent="0.35">
      <c r="A939" t="s">
        <v>1630</v>
      </c>
      <c r="B939" s="1">
        <v>44349</v>
      </c>
      <c r="C939" s="1">
        <v>44701</v>
      </c>
      <c r="D939">
        <v>1</v>
      </c>
      <c r="E939" t="s">
        <v>824</v>
      </c>
      <c r="F939" s="1">
        <v>44235</v>
      </c>
      <c r="G939">
        <v>5</v>
      </c>
      <c r="H939" s="1">
        <v>44349</v>
      </c>
      <c r="I939">
        <v>0</v>
      </c>
      <c r="J939" t="s">
        <v>1898</v>
      </c>
      <c r="K939" t="s">
        <v>1898</v>
      </c>
      <c r="L939" t="s">
        <v>1898</v>
      </c>
      <c r="M939" t="s">
        <v>1898</v>
      </c>
      <c r="N939" t="s">
        <v>1898</v>
      </c>
      <c r="O939" t="s">
        <v>1898</v>
      </c>
      <c r="P939">
        <v>1</v>
      </c>
      <c r="Q939">
        <v>0</v>
      </c>
      <c r="R939">
        <v>0</v>
      </c>
      <c r="S939">
        <v>1</v>
      </c>
      <c r="T939">
        <v>0</v>
      </c>
      <c r="U939">
        <v>0</v>
      </c>
      <c r="V939">
        <v>0</v>
      </c>
      <c r="W939">
        <v>1</v>
      </c>
      <c r="X939">
        <v>0</v>
      </c>
      <c r="Y939">
        <v>0</v>
      </c>
      <c r="Z939">
        <v>1</v>
      </c>
      <c r="AA939">
        <v>0</v>
      </c>
      <c r="AB939">
        <v>0</v>
      </c>
    </row>
    <row r="940" spans="1:28" x14ac:dyDescent="0.35">
      <c r="A940" t="s">
        <v>1630</v>
      </c>
      <c r="B940" s="1">
        <v>44495</v>
      </c>
      <c r="C940" s="1">
        <v>44497</v>
      </c>
      <c r="D940">
        <v>1</v>
      </c>
      <c r="E940" t="s">
        <v>1976</v>
      </c>
      <c r="F940" s="1">
        <v>44495</v>
      </c>
      <c r="G940">
        <v>0</v>
      </c>
      <c r="H940" s="1">
        <v>44497</v>
      </c>
      <c r="I940">
        <v>0</v>
      </c>
      <c r="J940" t="s">
        <v>1898</v>
      </c>
      <c r="K940" t="s">
        <v>1898</v>
      </c>
      <c r="L940" t="s">
        <v>1898</v>
      </c>
      <c r="M940" t="s">
        <v>1898</v>
      </c>
      <c r="N940" t="s">
        <v>1898</v>
      </c>
      <c r="O940" t="s">
        <v>1898</v>
      </c>
      <c r="P940">
        <v>0</v>
      </c>
      <c r="Q940" t="s">
        <v>1898</v>
      </c>
      <c r="R940" t="s">
        <v>1898</v>
      </c>
      <c r="S940" t="s">
        <v>1898</v>
      </c>
      <c r="T940" t="s">
        <v>1898</v>
      </c>
      <c r="U940" t="s">
        <v>1898</v>
      </c>
      <c r="V940" t="s">
        <v>1898</v>
      </c>
      <c r="W940">
        <v>1</v>
      </c>
      <c r="X940">
        <v>0</v>
      </c>
      <c r="Y940">
        <v>0</v>
      </c>
      <c r="Z940">
        <v>1</v>
      </c>
      <c r="AA940">
        <v>0</v>
      </c>
      <c r="AB940">
        <v>0</v>
      </c>
    </row>
    <row r="941" spans="1:28" x14ac:dyDescent="0.35">
      <c r="A941" t="s">
        <v>1630</v>
      </c>
      <c r="B941" s="1">
        <v>44496</v>
      </c>
      <c r="C941" s="1">
        <v>44496</v>
      </c>
      <c r="D941">
        <v>1</v>
      </c>
      <c r="E941" t="s">
        <v>1645</v>
      </c>
      <c r="F941" s="1">
        <v>44496</v>
      </c>
      <c r="G941">
        <v>0</v>
      </c>
      <c r="H941" s="1">
        <v>44512</v>
      </c>
      <c r="I941">
        <v>0</v>
      </c>
      <c r="J941" t="s">
        <v>1898</v>
      </c>
      <c r="K941" t="s">
        <v>1898</v>
      </c>
      <c r="L941" t="s">
        <v>1898</v>
      </c>
      <c r="M941" t="s">
        <v>1898</v>
      </c>
      <c r="N941" t="s">
        <v>1898</v>
      </c>
      <c r="O941" t="s">
        <v>1898</v>
      </c>
      <c r="P941">
        <v>1</v>
      </c>
      <c r="Q941">
        <v>0</v>
      </c>
      <c r="R941">
        <v>0</v>
      </c>
      <c r="S941">
        <v>1</v>
      </c>
      <c r="T941">
        <v>0</v>
      </c>
      <c r="U941">
        <v>0</v>
      </c>
      <c r="V941">
        <v>0</v>
      </c>
      <c r="W941">
        <v>1</v>
      </c>
      <c r="X941">
        <v>0</v>
      </c>
      <c r="Y941">
        <v>0</v>
      </c>
      <c r="Z941">
        <v>1</v>
      </c>
      <c r="AA941">
        <v>0</v>
      </c>
      <c r="AB941">
        <v>0</v>
      </c>
    </row>
    <row r="942" spans="1:28" x14ac:dyDescent="0.35">
      <c r="A942" t="s">
        <v>1630</v>
      </c>
      <c r="B942" s="1">
        <v>44496</v>
      </c>
      <c r="C942" s="1">
        <v>44701</v>
      </c>
      <c r="D942">
        <v>1</v>
      </c>
      <c r="E942" t="s">
        <v>1641</v>
      </c>
      <c r="F942" s="1">
        <v>44496</v>
      </c>
      <c r="G942">
        <v>0</v>
      </c>
      <c r="H942" s="1">
        <v>44497</v>
      </c>
      <c r="I942">
        <v>1</v>
      </c>
      <c r="J942">
        <v>0</v>
      </c>
      <c r="K942">
        <v>0</v>
      </c>
      <c r="L942">
        <v>1</v>
      </c>
      <c r="M942">
        <v>0</v>
      </c>
      <c r="N942">
        <v>0</v>
      </c>
      <c r="O942">
        <v>0</v>
      </c>
      <c r="P942">
        <v>1</v>
      </c>
      <c r="Q942">
        <v>0</v>
      </c>
      <c r="R942">
        <v>0</v>
      </c>
      <c r="S942">
        <v>1</v>
      </c>
      <c r="T942">
        <v>0</v>
      </c>
      <c r="U942">
        <v>0</v>
      </c>
      <c r="V942">
        <v>0</v>
      </c>
      <c r="W942">
        <v>1</v>
      </c>
      <c r="X942">
        <v>0</v>
      </c>
      <c r="Y942">
        <v>0</v>
      </c>
      <c r="Z942">
        <v>1</v>
      </c>
      <c r="AA942">
        <v>0</v>
      </c>
      <c r="AB942">
        <v>0</v>
      </c>
    </row>
    <row r="943" spans="1:28" x14ac:dyDescent="0.35">
      <c r="A943" t="s">
        <v>1630</v>
      </c>
      <c r="B943" s="1">
        <v>44496</v>
      </c>
      <c r="C943" s="1">
        <v>44701</v>
      </c>
      <c r="D943">
        <v>1</v>
      </c>
      <c r="E943" t="s">
        <v>1642</v>
      </c>
      <c r="F943" s="1">
        <v>44496</v>
      </c>
      <c r="G943">
        <v>0</v>
      </c>
      <c r="H943" s="1">
        <v>44497</v>
      </c>
      <c r="I943">
        <v>1</v>
      </c>
      <c r="J943">
        <v>0</v>
      </c>
      <c r="K943">
        <v>0</v>
      </c>
      <c r="L943">
        <v>1</v>
      </c>
      <c r="M943">
        <v>0</v>
      </c>
      <c r="N943">
        <v>0</v>
      </c>
      <c r="O943">
        <v>0</v>
      </c>
      <c r="P943">
        <v>1</v>
      </c>
      <c r="Q943">
        <v>0</v>
      </c>
      <c r="R943">
        <v>0</v>
      </c>
      <c r="S943">
        <v>1</v>
      </c>
      <c r="T943">
        <v>0</v>
      </c>
      <c r="U943">
        <v>0</v>
      </c>
      <c r="V943">
        <v>0</v>
      </c>
      <c r="W943">
        <v>1</v>
      </c>
      <c r="X943">
        <v>0</v>
      </c>
      <c r="Y943">
        <v>0</v>
      </c>
      <c r="Z943">
        <v>1</v>
      </c>
      <c r="AA943">
        <v>0</v>
      </c>
      <c r="AB943">
        <v>0</v>
      </c>
    </row>
    <row r="944" spans="1:28" x14ac:dyDescent="0.35">
      <c r="A944" t="s">
        <v>1630</v>
      </c>
      <c r="B944" s="1">
        <v>44496</v>
      </c>
      <c r="C944" s="1">
        <v>44701</v>
      </c>
      <c r="D944">
        <v>1</v>
      </c>
      <c r="E944" t="s">
        <v>1643</v>
      </c>
      <c r="F944" s="1">
        <v>44496</v>
      </c>
      <c r="G944">
        <v>0</v>
      </c>
      <c r="H944" s="1">
        <v>44497</v>
      </c>
      <c r="I944">
        <v>1</v>
      </c>
      <c r="J944">
        <v>0</v>
      </c>
      <c r="K944">
        <v>0</v>
      </c>
      <c r="L944">
        <v>1</v>
      </c>
      <c r="M944">
        <v>0</v>
      </c>
      <c r="N944">
        <v>0</v>
      </c>
      <c r="O944">
        <v>0</v>
      </c>
      <c r="P944">
        <v>1</v>
      </c>
      <c r="Q944">
        <v>0</v>
      </c>
      <c r="R944">
        <v>0</v>
      </c>
      <c r="S944">
        <v>1</v>
      </c>
      <c r="T944">
        <v>0</v>
      </c>
      <c r="U944">
        <v>0</v>
      </c>
      <c r="V944">
        <v>0</v>
      </c>
      <c r="W944">
        <v>1</v>
      </c>
      <c r="X944">
        <v>0</v>
      </c>
      <c r="Y944">
        <v>0</v>
      </c>
      <c r="Z944">
        <v>1</v>
      </c>
      <c r="AA944">
        <v>0</v>
      </c>
      <c r="AB944">
        <v>0</v>
      </c>
    </row>
    <row r="945" spans="1:28" x14ac:dyDescent="0.35">
      <c r="A945" t="s">
        <v>1630</v>
      </c>
      <c r="B945" s="1">
        <v>44496</v>
      </c>
      <c r="C945" s="1">
        <v>44701</v>
      </c>
      <c r="D945">
        <v>1</v>
      </c>
      <c r="E945" t="s">
        <v>1644</v>
      </c>
      <c r="F945" s="1">
        <v>44496</v>
      </c>
      <c r="G945">
        <v>0</v>
      </c>
      <c r="H945" s="1">
        <v>44497</v>
      </c>
      <c r="I945">
        <v>0</v>
      </c>
      <c r="J945" t="s">
        <v>1898</v>
      </c>
      <c r="K945" t="s">
        <v>1898</v>
      </c>
      <c r="L945" t="s">
        <v>1898</v>
      </c>
      <c r="M945" t="s">
        <v>1898</v>
      </c>
      <c r="N945" t="s">
        <v>1898</v>
      </c>
      <c r="O945" t="s">
        <v>1898</v>
      </c>
      <c r="P945">
        <v>1</v>
      </c>
      <c r="Q945">
        <v>0</v>
      </c>
      <c r="R945">
        <v>0</v>
      </c>
      <c r="S945">
        <v>1</v>
      </c>
      <c r="T945">
        <v>0</v>
      </c>
      <c r="U945">
        <v>0</v>
      </c>
      <c r="V945">
        <v>0</v>
      </c>
      <c r="W945">
        <v>1</v>
      </c>
      <c r="X945">
        <v>0</v>
      </c>
      <c r="Y945">
        <v>0</v>
      </c>
      <c r="Z945">
        <v>1</v>
      </c>
      <c r="AA945">
        <v>0</v>
      </c>
      <c r="AB945">
        <v>0</v>
      </c>
    </row>
    <row r="946" spans="1:28" x14ac:dyDescent="0.35">
      <c r="A946" t="s">
        <v>1630</v>
      </c>
      <c r="B946" s="1">
        <v>44496</v>
      </c>
      <c r="C946" s="1">
        <v>44701</v>
      </c>
      <c r="D946">
        <v>1</v>
      </c>
      <c r="E946" t="s">
        <v>1646</v>
      </c>
      <c r="F946" s="1">
        <v>44861</v>
      </c>
      <c r="G946">
        <v>0</v>
      </c>
      <c r="H946" s="1">
        <v>44496</v>
      </c>
      <c r="I946">
        <v>1</v>
      </c>
      <c r="J946">
        <v>0</v>
      </c>
      <c r="K946">
        <v>0</v>
      </c>
      <c r="L946">
        <v>1</v>
      </c>
      <c r="M946">
        <v>0</v>
      </c>
      <c r="N946">
        <v>0</v>
      </c>
      <c r="O946">
        <v>0</v>
      </c>
      <c r="P946">
        <v>0</v>
      </c>
      <c r="Q946" t="s">
        <v>1898</v>
      </c>
      <c r="R946" t="s">
        <v>1898</v>
      </c>
      <c r="S946" t="s">
        <v>1898</v>
      </c>
      <c r="T946" t="s">
        <v>1898</v>
      </c>
      <c r="U946" t="s">
        <v>1898</v>
      </c>
      <c r="V946" t="s">
        <v>1898</v>
      </c>
      <c r="W946">
        <v>0</v>
      </c>
      <c r="X946" t="s">
        <v>1898</v>
      </c>
      <c r="Y946" t="s">
        <v>1898</v>
      </c>
      <c r="Z946" t="s">
        <v>1898</v>
      </c>
      <c r="AA946" t="s">
        <v>1898</v>
      </c>
      <c r="AB946" t="s">
        <v>1898</v>
      </c>
    </row>
    <row r="947" spans="1:28" x14ac:dyDescent="0.35">
      <c r="A947" t="s">
        <v>1630</v>
      </c>
      <c r="B947" s="1">
        <v>44497</v>
      </c>
      <c r="C947" s="1">
        <v>44497</v>
      </c>
      <c r="D947">
        <v>1</v>
      </c>
      <c r="E947" t="s">
        <v>1645</v>
      </c>
      <c r="F947" s="1">
        <v>44496</v>
      </c>
      <c r="G947">
        <v>1</v>
      </c>
      <c r="H947" s="1">
        <v>44512</v>
      </c>
      <c r="I947">
        <v>0</v>
      </c>
      <c r="J947" t="s">
        <v>1898</v>
      </c>
      <c r="K947" t="s">
        <v>1898</v>
      </c>
      <c r="L947" t="s">
        <v>1898</v>
      </c>
      <c r="M947" t="s">
        <v>1898</v>
      </c>
      <c r="N947" t="s">
        <v>1898</v>
      </c>
      <c r="O947" t="s">
        <v>1898</v>
      </c>
      <c r="P947">
        <v>1</v>
      </c>
      <c r="Q947">
        <v>0</v>
      </c>
      <c r="R947">
        <v>0</v>
      </c>
      <c r="S947">
        <v>1</v>
      </c>
      <c r="T947">
        <v>0</v>
      </c>
      <c r="U947">
        <v>0</v>
      </c>
      <c r="V947">
        <v>0</v>
      </c>
      <c r="W947">
        <v>1</v>
      </c>
      <c r="X947">
        <v>0</v>
      </c>
      <c r="Y947">
        <v>0</v>
      </c>
      <c r="Z947">
        <v>1</v>
      </c>
      <c r="AA947">
        <v>0</v>
      </c>
      <c r="AB947">
        <v>0</v>
      </c>
    </row>
    <row r="948" spans="1:28" x14ac:dyDescent="0.35">
      <c r="A948" t="s">
        <v>1630</v>
      </c>
      <c r="B948" s="1">
        <v>44498</v>
      </c>
      <c r="C948" s="1">
        <v>44511</v>
      </c>
      <c r="D948">
        <v>1</v>
      </c>
      <c r="E948" t="s">
        <v>1645</v>
      </c>
      <c r="F948" s="1">
        <v>44496</v>
      </c>
      <c r="G948">
        <v>2</v>
      </c>
      <c r="H948" s="1">
        <v>44512</v>
      </c>
      <c r="I948">
        <v>0</v>
      </c>
      <c r="J948" t="s">
        <v>1898</v>
      </c>
      <c r="K948" t="s">
        <v>1898</v>
      </c>
      <c r="L948" t="s">
        <v>1898</v>
      </c>
      <c r="M948" t="s">
        <v>1898</v>
      </c>
      <c r="N948" t="s">
        <v>1898</v>
      </c>
      <c r="O948" t="s">
        <v>1898</v>
      </c>
      <c r="P948">
        <v>1</v>
      </c>
      <c r="Q948">
        <v>0</v>
      </c>
      <c r="R948">
        <v>0</v>
      </c>
      <c r="S948">
        <v>1</v>
      </c>
      <c r="T948">
        <v>0</v>
      </c>
      <c r="U948">
        <v>0</v>
      </c>
      <c r="V948">
        <v>0</v>
      </c>
      <c r="W948">
        <v>1</v>
      </c>
      <c r="X948">
        <v>0</v>
      </c>
      <c r="Y948">
        <v>0</v>
      </c>
      <c r="Z948">
        <v>1</v>
      </c>
      <c r="AA948">
        <v>0</v>
      </c>
      <c r="AB948">
        <v>0</v>
      </c>
    </row>
    <row r="949" spans="1:28" x14ac:dyDescent="0.35">
      <c r="A949" t="s">
        <v>1630</v>
      </c>
      <c r="B949" s="1">
        <v>44498</v>
      </c>
      <c r="C949" s="1">
        <v>44517</v>
      </c>
      <c r="D949">
        <v>1</v>
      </c>
      <c r="E949" t="s">
        <v>1976</v>
      </c>
      <c r="F949" s="1">
        <v>44495</v>
      </c>
      <c r="G949">
        <v>2</v>
      </c>
      <c r="H949" s="1">
        <v>44512</v>
      </c>
      <c r="I949">
        <v>0</v>
      </c>
      <c r="J949" t="s">
        <v>1898</v>
      </c>
      <c r="K949" t="s">
        <v>1898</v>
      </c>
      <c r="L949" t="s">
        <v>1898</v>
      </c>
      <c r="M949" t="s">
        <v>1898</v>
      </c>
      <c r="N949" t="s">
        <v>1898</v>
      </c>
      <c r="O949" t="s">
        <v>1898</v>
      </c>
      <c r="P949">
        <v>0</v>
      </c>
      <c r="Q949" t="s">
        <v>1898</v>
      </c>
      <c r="R949" t="s">
        <v>1898</v>
      </c>
      <c r="S949" t="s">
        <v>1898</v>
      </c>
      <c r="T949" t="s">
        <v>1898</v>
      </c>
      <c r="U949" t="s">
        <v>1898</v>
      </c>
      <c r="V949" t="s">
        <v>1898</v>
      </c>
      <c r="W949">
        <v>1</v>
      </c>
      <c r="X949">
        <v>0</v>
      </c>
      <c r="Y949">
        <v>0</v>
      </c>
      <c r="Z949">
        <v>1</v>
      </c>
      <c r="AA949">
        <v>0</v>
      </c>
      <c r="AB949">
        <v>0</v>
      </c>
    </row>
    <row r="950" spans="1:28" x14ac:dyDescent="0.35">
      <c r="A950" t="s">
        <v>1630</v>
      </c>
      <c r="B950" s="1">
        <v>44512</v>
      </c>
      <c r="C950" s="1">
        <v>44701</v>
      </c>
      <c r="D950">
        <v>1</v>
      </c>
      <c r="E950" t="s">
        <v>1645</v>
      </c>
      <c r="F950" s="1">
        <v>44496</v>
      </c>
      <c r="G950">
        <v>5</v>
      </c>
      <c r="H950" s="1">
        <v>44512</v>
      </c>
      <c r="I950">
        <v>0</v>
      </c>
      <c r="J950" t="s">
        <v>1898</v>
      </c>
      <c r="K950" t="s">
        <v>1898</v>
      </c>
      <c r="L950" t="s">
        <v>1898</v>
      </c>
      <c r="M950" t="s">
        <v>1898</v>
      </c>
      <c r="N950" t="s">
        <v>1898</v>
      </c>
      <c r="O950" t="s">
        <v>1898</v>
      </c>
      <c r="P950">
        <v>1</v>
      </c>
      <c r="Q950">
        <v>0</v>
      </c>
      <c r="R950">
        <v>0</v>
      </c>
      <c r="S950">
        <v>1</v>
      </c>
      <c r="T950">
        <v>0</v>
      </c>
      <c r="U950">
        <v>0</v>
      </c>
      <c r="V950">
        <v>0</v>
      </c>
      <c r="W950">
        <v>1</v>
      </c>
      <c r="X950">
        <v>0</v>
      </c>
      <c r="Y950">
        <v>0</v>
      </c>
      <c r="Z950">
        <v>1</v>
      </c>
      <c r="AA950">
        <v>0</v>
      </c>
      <c r="AB950">
        <v>0</v>
      </c>
    </row>
    <row r="951" spans="1:28" x14ac:dyDescent="0.35">
      <c r="A951" t="s">
        <v>1630</v>
      </c>
      <c r="B951" s="1">
        <v>44518</v>
      </c>
      <c r="C951" s="1">
        <v>44701</v>
      </c>
      <c r="D951">
        <v>1</v>
      </c>
      <c r="E951" t="s">
        <v>1976</v>
      </c>
      <c r="F951" s="1">
        <v>44495</v>
      </c>
      <c r="G951">
        <v>5</v>
      </c>
      <c r="H951" s="1">
        <v>44518</v>
      </c>
      <c r="I951">
        <v>0</v>
      </c>
      <c r="J951" t="s">
        <v>1898</v>
      </c>
      <c r="K951" t="s">
        <v>1898</v>
      </c>
      <c r="L951" t="s">
        <v>1898</v>
      </c>
      <c r="M951" t="s">
        <v>1898</v>
      </c>
      <c r="N951" t="s">
        <v>1898</v>
      </c>
      <c r="O951" t="s">
        <v>1898</v>
      </c>
      <c r="P951">
        <v>0</v>
      </c>
      <c r="Q951" t="s">
        <v>1898</v>
      </c>
      <c r="R951" t="s">
        <v>1898</v>
      </c>
      <c r="S951" t="s">
        <v>1898</v>
      </c>
      <c r="T951" t="s">
        <v>1898</v>
      </c>
      <c r="U951" t="s">
        <v>1898</v>
      </c>
      <c r="V951" t="s">
        <v>1898</v>
      </c>
      <c r="W951">
        <v>1</v>
      </c>
      <c r="X951">
        <v>0</v>
      </c>
      <c r="Y951">
        <v>0</v>
      </c>
      <c r="Z951">
        <v>1</v>
      </c>
      <c r="AA951">
        <v>0</v>
      </c>
      <c r="AB951">
        <v>0</v>
      </c>
    </row>
    <row r="952" spans="1:28" x14ac:dyDescent="0.35">
      <c r="A952" t="s">
        <v>1648</v>
      </c>
      <c r="B952" s="1">
        <v>44197</v>
      </c>
      <c r="C952" s="1">
        <v>44255</v>
      </c>
      <c r="D952">
        <v>0</v>
      </c>
      <c r="E952" t="s">
        <v>1898</v>
      </c>
      <c r="G952" t="s">
        <v>1898</v>
      </c>
      <c r="I952" t="s">
        <v>1898</v>
      </c>
      <c r="J952" t="s">
        <v>1898</v>
      </c>
      <c r="K952" t="s">
        <v>1898</v>
      </c>
      <c r="L952" t="s">
        <v>1898</v>
      </c>
      <c r="M952" t="s">
        <v>1898</v>
      </c>
      <c r="N952" t="s">
        <v>1898</v>
      </c>
      <c r="O952" t="s">
        <v>1898</v>
      </c>
      <c r="P952" t="s">
        <v>1898</v>
      </c>
      <c r="Q952" t="s">
        <v>1898</v>
      </c>
      <c r="R952" t="s">
        <v>1898</v>
      </c>
      <c r="S952" t="s">
        <v>1898</v>
      </c>
      <c r="T952" t="s">
        <v>1898</v>
      </c>
      <c r="U952" t="s">
        <v>1898</v>
      </c>
      <c r="V952" t="s">
        <v>1898</v>
      </c>
      <c r="W952" t="s">
        <v>1898</v>
      </c>
      <c r="X952" t="s">
        <v>1898</v>
      </c>
      <c r="Y952" t="s">
        <v>1898</v>
      </c>
      <c r="Z952" t="s">
        <v>1898</v>
      </c>
      <c r="AA952" t="s">
        <v>1898</v>
      </c>
      <c r="AB952" t="s">
        <v>1898</v>
      </c>
    </row>
    <row r="953" spans="1:28" x14ac:dyDescent="0.35">
      <c r="A953" t="s">
        <v>1648</v>
      </c>
      <c r="B953" s="1">
        <v>44256</v>
      </c>
      <c r="C953" s="1">
        <v>44326</v>
      </c>
      <c r="D953">
        <v>1</v>
      </c>
      <c r="E953" t="s">
        <v>1088</v>
      </c>
      <c r="F953" s="1">
        <v>44256</v>
      </c>
      <c r="G953">
        <v>0</v>
      </c>
      <c r="H953" s="1">
        <v>44341</v>
      </c>
      <c r="I953">
        <v>1</v>
      </c>
      <c r="J953">
        <v>0</v>
      </c>
      <c r="K953">
        <v>1</v>
      </c>
      <c r="L953">
        <v>0</v>
      </c>
      <c r="M953">
        <v>1</v>
      </c>
      <c r="N953">
        <v>0</v>
      </c>
      <c r="O953">
        <v>0</v>
      </c>
      <c r="P953">
        <v>0</v>
      </c>
      <c r="Q953" t="s">
        <v>1898</v>
      </c>
      <c r="R953" t="s">
        <v>1898</v>
      </c>
      <c r="S953" t="s">
        <v>1898</v>
      </c>
      <c r="T953" t="s">
        <v>1898</v>
      </c>
      <c r="U953" t="s">
        <v>1898</v>
      </c>
      <c r="V953" t="s">
        <v>1898</v>
      </c>
      <c r="W953">
        <v>0</v>
      </c>
      <c r="X953" t="s">
        <v>1898</v>
      </c>
      <c r="Y953" t="s">
        <v>1898</v>
      </c>
      <c r="Z953" t="s">
        <v>1898</v>
      </c>
      <c r="AA953" t="s">
        <v>1898</v>
      </c>
      <c r="AB953" t="s">
        <v>1898</v>
      </c>
    </row>
    <row r="954" spans="1:28" x14ac:dyDescent="0.35">
      <c r="A954" t="s">
        <v>1648</v>
      </c>
      <c r="B954" s="1">
        <v>44264</v>
      </c>
      <c r="C954" s="1">
        <v>44346</v>
      </c>
      <c r="D954">
        <v>1</v>
      </c>
      <c r="E954" t="s">
        <v>1650</v>
      </c>
      <c r="F954" s="1">
        <v>44264</v>
      </c>
      <c r="G954">
        <v>0</v>
      </c>
      <c r="H954" s="1">
        <v>44264</v>
      </c>
      <c r="I954">
        <v>1</v>
      </c>
      <c r="J954">
        <v>0</v>
      </c>
      <c r="K954">
        <v>1</v>
      </c>
      <c r="L954">
        <v>0</v>
      </c>
      <c r="M954">
        <v>0</v>
      </c>
      <c r="N954">
        <v>1</v>
      </c>
      <c r="O954">
        <v>0</v>
      </c>
      <c r="P954">
        <v>0</v>
      </c>
      <c r="Q954" t="s">
        <v>1898</v>
      </c>
      <c r="R954" t="s">
        <v>1898</v>
      </c>
      <c r="S954" t="s">
        <v>1898</v>
      </c>
      <c r="T954" t="s">
        <v>1898</v>
      </c>
      <c r="U954" t="s">
        <v>1898</v>
      </c>
      <c r="V954" t="s">
        <v>1898</v>
      </c>
      <c r="W954">
        <v>0</v>
      </c>
      <c r="X954" t="s">
        <v>1898</v>
      </c>
      <c r="Y954" t="s">
        <v>1898</v>
      </c>
      <c r="Z954" t="s">
        <v>1898</v>
      </c>
      <c r="AA954" t="s">
        <v>1898</v>
      </c>
      <c r="AB954" t="s">
        <v>1898</v>
      </c>
    </row>
    <row r="955" spans="1:28" x14ac:dyDescent="0.35">
      <c r="A955" t="s">
        <v>1648</v>
      </c>
      <c r="B955" s="1">
        <v>44273</v>
      </c>
      <c r="C955" s="1">
        <v>44298</v>
      </c>
      <c r="D955">
        <v>1</v>
      </c>
      <c r="E955" t="s">
        <v>1654</v>
      </c>
      <c r="F955" s="1">
        <v>44273</v>
      </c>
      <c r="G955">
        <v>0</v>
      </c>
      <c r="H955" s="1">
        <v>44294</v>
      </c>
      <c r="I955">
        <v>1</v>
      </c>
      <c r="J955">
        <v>1</v>
      </c>
      <c r="K955">
        <v>0</v>
      </c>
      <c r="L955">
        <v>0</v>
      </c>
      <c r="M955">
        <v>0</v>
      </c>
      <c r="N955">
        <v>0</v>
      </c>
      <c r="O955">
        <v>0</v>
      </c>
      <c r="P955">
        <v>0</v>
      </c>
      <c r="Q955" t="s">
        <v>1898</v>
      </c>
      <c r="R955" t="s">
        <v>1898</v>
      </c>
      <c r="S955" t="s">
        <v>1898</v>
      </c>
      <c r="T955" t="s">
        <v>1898</v>
      </c>
      <c r="U955" t="s">
        <v>1898</v>
      </c>
      <c r="V955" t="s">
        <v>1898</v>
      </c>
      <c r="W955">
        <v>0</v>
      </c>
      <c r="X955" t="s">
        <v>1898</v>
      </c>
      <c r="Y955" t="s">
        <v>1898</v>
      </c>
      <c r="Z955" t="s">
        <v>1898</v>
      </c>
      <c r="AA955" t="s">
        <v>1898</v>
      </c>
      <c r="AB955" t="s">
        <v>1898</v>
      </c>
    </row>
    <row r="956" spans="1:28" x14ac:dyDescent="0.35">
      <c r="A956" t="s">
        <v>1648</v>
      </c>
      <c r="B956" s="1">
        <v>44284</v>
      </c>
      <c r="C956" s="1">
        <v>44346</v>
      </c>
      <c r="D956">
        <v>1</v>
      </c>
      <c r="E956" t="s">
        <v>1658</v>
      </c>
      <c r="F956" s="1">
        <v>44284</v>
      </c>
      <c r="G956">
        <v>0</v>
      </c>
      <c r="H956" s="1">
        <v>44284</v>
      </c>
      <c r="I956">
        <v>1</v>
      </c>
      <c r="J956">
        <v>0</v>
      </c>
      <c r="K956">
        <v>0</v>
      </c>
      <c r="L956">
        <v>0</v>
      </c>
      <c r="M956">
        <v>0</v>
      </c>
      <c r="N956">
        <v>1</v>
      </c>
      <c r="O956">
        <v>0</v>
      </c>
      <c r="P956">
        <v>0</v>
      </c>
      <c r="Q956" t="s">
        <v>1898</v>
      </c>
      <c r="R956" t="s">
        <v>1898</v>
      </c>
      <c r="S956" t="s">
        <v>1898</v>
      </c>
      <c r="T956" t="s">
        <v>1898</v>
      </c>
      <c r="U956" t="s">
        <v>1898</v>
      </c>
      <c r="V956" t="s">
        <v>1898</v>
      </c>
      <c r="W956">
        <v>0</v>
      </c>
      <c r="X956" t="s">
        <v>1898</v>
      </c>
      <c r="Y956" t="s">
        <v>1898</v>
      </c>
      <c r="Z956" t="s">
        <v>1898</v>
      </c>
      <c r="AA956" t="s">
        <v>1898</v>
      </c>
      <c r="AB956" t="s">
        <v>1898</v>
      </c>
    </row>
    <row r="957" spans="1:28" x14ac:dyDescent="0.35">
      <c r="A957" t="s">
        <v>1648</v>
      </c>
      <c r="B957" s="1">
        <v>44299</v>
      </c>
      <c r="C957" s="1">
        <v>44346</v>
      </c>
      <c r="D957">
        <v>1</v>
      </c>
      <c r="E957" t="s">
        <v>1654</v>
      </c>
      <c r="F957" s="1">
        <v>44273</v>
      </c>
      <c r="G957">
        <v>1</v>
      </c>
      <c r="H957" s="1">
        <v>44302</v>
      </c>
      <c r="I957">
        <v>1</v>
      </c>
      <c r="J957">
        <v>1</v>
      </c>
      <c r="K957">
        <v>0</v>
      </c>
      <c r="L957">
        <v>0</v>
      </c>
      <c r="M957">
        <v>0</v>
      </c>
      <c r="N957">
        <v>0</v>
      </c>
      <c r="O957">
        <v>0</v>
      </c>
      <c r="P957">
        <v>0</v>
      </c>
      <c r="Q957" t="s">
        <v>1898</v>
      </c>
      <c r="R957" t="s">
        <v>1898</v>
      </c>
      <c r="S957" t="s">
        <v>1898</v>
      </c>
      <c r="T957" t="s">
        <v>1898</v>
      </c>
      <c r="U957" t="s">
        <v>1898</v>
      </c>
      <c r="V957" t="s">
        <v>1898</v>
      </c>
      <c r="W957">
        <v>0</v>
      </c>
      <c r="X957" t="s">
        <v>1898</v>
      </c>
      <c r="Y957" t="s">
        <v>1898</v>
      </c>
      <c r="Z957" t="s">
        <v>1898</v>
      </c>
      <c r="AA957" t="s">
        <v>1898</v>
      </c>
      <c r="AB957" t="s">
        <v>1898</v>
      </c>
    </row>
    <row r="958" spans="1:28" x14ac:dyDescent="0.35">
      <c r="A958" t="s">
        <v>1648</v>
      </c>
      <c r="B958" s="1">
        <v>44305</v>
      </c>
      <c r="C958" s="1">
        <v>44313</v>
      </c>
      <c r="D958">
        <v>1</v>
      </c>
      <c r="E958" t="s">
        <v>1662</v>
      </c>
      <c r="F958" s="1">
        <v>44305</v>
      </c>
      <c r="G958">
        <v>0</v>
      </c>
      <c r="H958" s="1">
        <v>44363</v>
      </c>
      <c r="I958">
        <v>1</v>
      </c>
      <c r="J958">
        <v>1</v>
      </c>
      <c r="K958">
        <v>1</v>
      </c>
      <c r="L958">
        <v>0</v>
      </c>
      <c r="M958">
        <v>0</v>
      </c>
      <c r="N958">
        <v>0</v>
      </c>
      <c r="O958">
        <v>0</v>
      </c>
      <c r="P958">
        <v>0</v>
      </c>
      <c r="Q958" t="s">
        <v>1898</v>
      </c>
      <c r="R958" t="s">
        <v>1898</v>
      </c>
      <c r="S958" t="s">
        <v>1898</v>
      </c>
      <c r="T958" t="s">
        <v>1898</v>
      </c>
      <c r="U958" t="s">
        <v>1898</v>
      </c>
      <c r="V958" t="s">
        <v>1898</v>
      </c>
      <c r="W958">
        <v>0</v>
      </c>
      <c r="X958" t="s">
        <v>1898</v>
      </c>
      <c r="Y958" t="s">
        <v>1898</v>
      </c>
      <c r="Z958" t="s">
        <v>1898</v>
      </c>
      <c r="AA958" t="s">
        <v>1898</v>
      </c>
      <c r="AB958" t="s">
        <v>1898</v>
      </c>
    </row>
    <row r="959" spans="1:28" x14ac:dyDescent="0.35">
      <c r="A959" t="s">
        <v>1648</v>
      </c>
      <c r="B959" s="1">
        <v>44307</v>
      </c>
      <c r="C959" s="1">
        <v>44313</v>
      </c>
      <c r="D959">
        <v>1</v>
      </c>
      <c r="E959" t="s">
        <v>1666</v>
      </c>
      <c r="F959" s="1">
        <v>44307</v>
      </c>
      <c r="G959">
        <v>0</v>
      </c>
      <c r="H959" s="1">
        <v>44363</v>
      </c>
      <c r="I959">
        <v>0</v>
      </c>
      <c r="J959" t="s">
        <v>1898</v>
      </c>
      <c r="K959" t="s">
        <v>1898</v>
      </c>
      <c r="L959" t="s">
        <v>1898</v>
      </c>
      <c r="M959" t="s">
        <v>1898</v>
      </c>
      <c r="N959" t="s">
        <v>1898</v>
      </c>
      <c r="O959" t="s">
        <v>1898</v>
      </c>
      <c r="P959">
        <v>1</v>
      </c>
      <c r="Q959">
        <v>1</v>
      </c>
      <c r="R959">
        <v>1</v>
      </c>
      <c r="S959">
        <v>1</v>
      </c>
      <c r="T959">
        <v>0</v>
      </c>
      <c r="U959">
        <v>0</v>
      </c>
      <c r="V959">
        <v>0</v>
      </c>
      <c r="W959">
        <v>0</v>
      </c>
      <c r="X959" t="s">
        <v>1898</v>
      </c>
      <c r="Y959" t="s">
        <v>1898</v>
      </c>
      <c r="Z959" t="s">
        <v>1898</v>
      </c>
      <c r="AA959" t="s">
        <v>1898</v>
      </c>
      <c r="AB959" t="s">
        <v>1898</v>
      </c>
    </row>
    <row r="960" spans="1:28" x14ac:dyDescent="0.35">
      <c r="A960" t="s">
        <v>1648</v>
      </c>
      <c r="B960" s="1">
        <v>44314</v>
      </c>
      <c r="C960" s="1">
        <v>44341</v>
      </c>
      <c r="D960">
        <v>1</v>
      </c>
      <c r="E960" t="s">
        <v>1662</v>
      </c>
      <c r="F960" s="1">
        <v>44305</v>
      </c>
      <c r="G960">
        <v>1</v>
      </c>
      <c r="H960" s="1">
        <v>44363</v>
      </c>
      <c r="I960">
        <v>1</v>
      </c>
      <c r="J960">
        <v>1</v>
      </c>
      <c r="K960">
        <v>1</v>
      </c>
      <c r="L960">
        <v>0</v>
      </c>
      <c r="M960">
        <v>0</v>
      </c>
      <c r="N960">
        <v>0</v>
      </c>
      <c r="O960">
        <v>0</v>
      </c>
      <c r="P960">
        <v>0</v>
      </c>
      <c r="Q960" t="s">
        <v>1898</v>
      </c>
      <c r="R960" t="s">
        <v>1898</v>
      </c>
      <c r="S960" t="s">
        <v>1898</v>
      </c>
      <c r="T960" t="s">
        <v>1898</v>
      </c>
      <c r="U960" t="s">
        <v>1898</v>
      </c>
      <c r="V960" t="s">
        <v>1898</v>
      </c>
      <c r="W960">
        <v>0</v>
      </c>
      <c r="X960" t="s">
        <v>1898</v>
      </c>
      <c r="Y960" t="s">
        <v>1898</v>
      </c>
      <c r="Z960" t="s">
        <v>1898</v>
      </c>
      <c r="AA960" t="s">
        <v>1898</v>
      </c>
      <c r="AB960" t="s">
        <v>1898</v>
      </c>
    </row>
    <row r="961" spans="1:28" x14ac:dyDescent="0.35">
      <c r="A961" t="s">
        <v>1648</v>
      </c>
      <c r="B961" s="1">
        <v>44314</v>
      </c>
      <c r="C961" s="1">
        <v>44341</v>
      </c>
      <c r="D961">
        <v>1</v>
      </c>
      <c r="E961" t="s">
        <v>1666</v>
      </c>
      <c r="F961" s="1">
        <v>44307</v>
      </c>
      <c r="G961">
        <v>1</v>
      </c>
      <c r="H961" s="1">
        <v>44363</v>
      </c>
      <c r="I961">
        <v>0</v>
      </c>
      <c r="J961" t="s">
        <v>1898</v>
      </c>
      <c r="K961" t="s">
        <v>1898</v>
      </c>
      <c r="L961" t="s">
        <v>1898</v>
      </c>
      <c r="M961" t="s">
        <v>1898</v>
      </c>
      <c r="N961" t="s">
        <v>1898</v>
      </c>
      <c r="O961" t="s">
        <v>1898</v>
      </c>
      <c r="P961">
        <v>1</v>
      </c>
      <c r="Q961">
        <v>1</v>
      </c>
      <c r="R961">
        <v>1</v>
      </c>
      <c r="S961">
        <v>1</v>
      </c>
      <c r="T961">
        <v>0</v>
      </c>
      <c r="U961">
        <v>0</v>
      </c>
      <c r="V961">
        <v>0</v>
      </c>
      <c r="W961">
        <v>0</v>
      </c>
      <c r="X961" t="s">
        <v>1898</v>
      </c>
      <c r="Y961" t="s">
        <v>1898</v>
      </c>
      <c r="Z961" t="s">
        <v>1898</v>
      </c>
      <c r="AA961" t="s">
        <v>1898</v>
      </c>
      <c r="AB961" t="s">
        <v>1898</v>
      </c>
    </row>
    <row r="962" spans="1:28" x14ac:dyDescent="0.35">
      <c r="A962" t="s">
        <v>1648</v>
      </c>
      <c r="B962" s="1">
        <v>44327</v>
      </c>
      <c r="C962" s="1">
        <v>44340</v>
      </c>
      <c r="D962">
        <v>1</v>
      </c>
      <c r="E962" t="s">
        <v>1088</v>
      </c>
      <c r="F962" s="1">
        <v>44256</v>
      </c>
      <c r="G962">
        <v>1</v>
      </c>
      <c r="H962" s="1">
        <v>44341</v>
      </c>
      <c r="I962">
        <v>1</v>
      </c>
      <c r="J962">
        <v>0</v>
      </c>
      <c r="K962">
        <v>1</v>
      </c>
      <c r="L962">
        <v>0</v>
      </c>
      <c r="M962">
        <v>1</v>
      </c>
      <c r="N962">
        <v>0</v>
      </c>
      <c r="O962">
        <v>0</v>
      </c>
      <c r="P962">
        <v>0</v>
      </c>
      <c r="Q962" t="s">
        <v>1898</v>
      </c>
      <c r="R962" t="s">
        <v>1898</v>
      </c>
      <c r="S962" t="s">
        <v>1898</v>
      </c>
      <c r="T962" t="s">
        <v>1898</v>
      </c>
      <c r="U962" t="s">
        <v>1898</v>
      </c>
      <c r="V962" t="s">
        <v>1898</v>
      </c>
      <c r="W962">
        <v>0</v>
      </c>
      <c r="X962" t="s">
        <v>1898</v>
      </c>
      <c r="Y962" t="s">
        <v>1898</v>
      </c>
      <c r="Z962" t="s">
        <v>1898</v>
      </c>
      <c r="AA962" t="s">
        <v>1898</v>
      </c>
      <c r="AB962" t="s">
        <v>1898</v>
      </c>
    </row>
    <row r="963" spans="1:28" x14ac:dyDescent="0.35">
      <c r="A963" t="s">
        <v>1648</v>
      </c>
      <c r="B963" s="1">
        <v>44341</v>
      </c>
      <c r="C963" s="1">
        <v>44701</v>
      </c>
      <c r="D963">
        <v>1</v>
      </c>
      <c r="E963" t="s">
        <v>1088</v>
      </c>
      <c r="F963" s="1">
        <v>44256</v>
      </c>
      <c r="G963">
        <v>2</v>
      </c>
      <c r="H963" s="1">
        <v>44341</v>
      </c>
      <c r="I963">
        <v>1</v>
      </c>
      <c r="J963">
        <v>0</v>
      </c>
      <c r="K963">
        <v>1</v>
      </c>
      <c r="L963">
        <v>0</v>
      </c>
      <c r="M963">
        <v>1</v>
      </c>
      <c r="N963">
        <v>0</v>
      </c>
      <c r="O963">
        <v>0</v>
      </c>
      <c r="P963">
        <v>0</v>
      </c>
      <c r="Q963" t="s">
        <v>1898</v>
      </c>
      <c r="R963" t="s">
        <v>1898</v>
      </c>
      <c r="S963" t="s">
        <v>1898</v>
      </c>
      <c r="T963" t="s">
        <v>1898</v>
      </c>
      <c r="U963" t="s">
        <v>1898</v>
      </c>
      <c r="V963" t="s">
        <v>1898</v>
      </c>
      <c r="W963">
        <v>0</v>
      </c>
      <c r="X963" t="s">
        <v>1898</v>
      </c>
      <c r="Y963" t="s">
        <v>1898</v>
      </c>
      <c r="Z963" t="s">
        <v>1898</v>
      </c>
      <c r="AA963" t="s">
        <v>1898</v>
      </c>
      <c r="AB963" t="s">
        <v>1898</v>
      </c>
    </row>
    <row r="964" spans="1:28" x14ac:dyDescent="0.35">
      <c r="A964" t="s">
        <v>1648</v>
      </c>
      <c r="B964" s="1">
        <v>44342</v>
      </c>
      <c r="C964" s="1">
        <v>44362</v>
      </c>
      <c r="D964">
        <v>1</v>
      </c>
      <c r="E964" t="s">
        <v>1662</v>
      </c>
      <c r="F964" s="1">
        <v>44305</v>
      </c>
      <c r="G964">
        <v>2</v>
      </c>
      <c r="H964" s="1">
        <v>44363</v>
      </c>
      <c r="I964">
        <v>1</v>
      </c>
      <c r="J964">
        <v>1</v>
      </c>
      <c r="K964">
        <v>1</v>
      </c>
      <c r="L964">
        <v>0</v>
      </c>
      <c r="M964">
        <v>0</v>
      </c>
      <c r="N964">
        <v>0</v>
      </c>
      <c r="O964">
        <v>0</v>
      </c>
      <c r="P964">
        <v>0</v>
      </c>
      <c r="Q964" t="s">
        <v>1898</v>
      </c>
      <c r="R964" t="s">
        <v>1898</v>
      </c>
      <c r="S964" t="s">
        <v>1898</v>
      </c>
      <c r="T964" t="s">
        <v>1898</v>
      </c>
      <c r="U964" t="s">
        <v>1898</v>
      </c>
      <c r="V964" t="s">
        <v>1898</v>
      </c>
      <c r="W964">
        <v>0</v>
      </c>
      <c r="X964" t="s">
        <v>1898</v>
      </c>
      <c r="Y964" t="s">
        <v>1898</v>
      </c>
      <c r="Z964" t="s">
        <v>1898</v>
      </c>
      <c r="AA964" t="s">
        <v>1898</v>
      </c>
      <c r="AB964" t="s">
        <v>1898</v>
      </c>
    </row>
    <row r="965" spans="1:28" x14ac:dyDescent="0.35">
      <c r="A965" t="s">
        <v>1648</v>
      </c>
      <c r="B965" s="1">
        <v>44342</v>
      </c>
      <c r="C965" s="1">
        <v>44362</v>
      </c>
      <c r="D965">
        <v>1</v>
      </c>
      <c r="E965" t="s">
        <v>1666</v>
      </c>
      <c r="F965" s="1">
        <v>44307</v>
      </c>
      <c r="G965">
        <v>2</v>
      </c>
      <c r="H965" s="1">
        <v>44363</v>
      </c>
      <c r="I965">
        <v>0</v>
      </c>
      <c r="J965" t="s">
        <v>1898</v>
      </c>
      <c r="K965" t="s">
        <v>1898</v>
      </c>
      <c r="L965" t="s">
        <v>1898</v>
      </c>
      <c r="M965" t="s">
        <v>1898</v>
      </c>
      <c r="N965" t="s">
        <v>1898</v>
      </c>
      <c r="O965" t="s">
        <v>1898</v>
      </c>
      <c r="P965">
        <v>1</v>
      </c>
      <c r="Q965">
        <v>1</v>
      </c>
      <c r="R965">
        <v>1</v>
      </c>
      <c r="S965">
        <v>1</v>
      </c>
      <c r="T965">
        <v>0</v>
      </c>
      <c r="U965">
        <v>0</v>
      </c>
      <c r="V965">
        <v>0</v>
      </c>
      <c r="W965">
        <v>0</v>
      </c>
      <c r="X965" t="s">
        <v>1898</v>
      </c>
      <c r="Y965" t="s">
        <v>1898</v>
      </c>
      <c r="Z965" t="s">
        <v>1898</v>
      </c>
      <c r="AA965" t="s">
        <v>1898</v>
      </c>
      <c r="AB965" t="s">
        <v>1898</v>
      </c>
    </row>
    <row r="966" spans="1:28" x14ac:dyDescent="0.35">
      <c r="A966" t="s">
        <v>1648</v>
      </c>
      <c r="B966" s="1">
        <v>44347</v>
      </c>
      <c r="C966" s="1">
        <v>44701</v>
      </c>
      <c r="D966">
        <v>1</v>
      </c>
      <c r="E966" t="s">
        <v>1658</v>
      </c>
      <c r="F966" s="1">
        <v>44284</v>
      </c>
      <c r="G966">
        <v>3</v>
      </c>
      <c r="H966" s="1">
        <v>44284</v>
      </c>
      <c r="I966">
        <v>1</v>
      </c>
      <c r="J966">
        <v>0</v>
      </c>
      <c r="K966">
        <v>0</v>
      </c>
      <c r="L966">
        <v>0</v>
      </c>
      <c r="M966">
        <v>0</v>
      </c>
      <c r="N966">
        <v>1</v>
      </c>
      <c r="O966">
        <v>0</v>
      </c>
      <c r="P966">
        <v>0</v>
      </c>
      <c r="Q966" t="s">
        <v>1898</v>
      </c>
      <c r="R966" t="s">
        <v>1898</v>
      </c>
      <c r="S966" t="s">
        <v>1898</v>
      </c>
      <c r="T966" t="s">
        <v>1898</v>
      </c>
      <c r="U966" t="s">
        <v>1898</v>
      </c>
      <c r="V966" t="s">
        <v>1898</v>
      </c>
      <c r="W966">
        <v>0</v>
      </c>
      <c r="X966" t="s">
        <v>1898</v>
      </c>
      <c r="Y966" t="s">
        <v>1898</v>
      </c>
      <c r="Z966" t="s">
        <v>1898</v>
      </c>
      <c r="AA966" t="s">
        <v>1898</v>
      </c>
      <c r="AB966" t="s">
        <v>1898</v>
      </c>
    </row>
    <row r="967" spans="1:28" x14ac:dyDescent="0.35">
      <c r="A967" t="s">
        <v>1648</v>
      </c>
      <c r="B967" s="1">
        <v>44347</v>
      </c>
      <c r="C967" s="1">
        <v>44701</v>
      </c>
      <c r="D967">
        <v>1</v>
      </c>
      <c r="E967" t="s">
        <v>1654</v>
      </c>
      <c r="F967" s="1">
        <v>44273</v>
      </c>
      <c r="G967">
        <v>3</v>
      </c>
      <c r="H967" s="1">
        <v>44302</v>
      </c>
      <c r="I967">
        <v>1</v>
      </c>
      <c r="J967">
        <v>1</v>
      </c>
      <c r="K967">
        <v>0</v>
      </c>
      <c r="L967">
        <v>0</v>
      </c>
      <c r="M967">
        <v>0</v>
      </c>
      <c r="N967">
        <v>0</v>
      </c>
      <c r="O967">
        <v>0</v>
      </c>
      <c r="P967">
        <v>0</v>
      </c>
      <c r="Q967" t="s">
        <v>1898</v>
      </c>
      <c r="R967" t="s">
        <v>1898</v>
      </c>
      <c r="S967" t="s">
        <v>1898</v>
      </c>
      <c r="T967" t="s">
        <v>1898</v>
      </c>
      <c r="U967" t="s">
        <v>1898</v>
      </c>
      <c r="V967" t="s">
        <v>1898</v>
      </c>
      <c r="W967">
        <v>0</v>
      </c>
      <c r="X967" t="s">
        <v>1898</v>
      </c>
      <c r="Y967" t="s">
        <v>1898</v>
      </c>
      <c r="Z967" t="s">
        <v>1898</v>
      </c>
      <c r="AA967" t="s">
        <v>1898</v>
      </c>
      <c r="AB967" t="s">
        <v>1898</v>
      </c>
    </row>
    <row r="968" spans="1:28" x14ac:dyDescent="0.35">
      <c r="A968" t="s">
        <v>1648</v>
      </c>
      <c r="B968" s="1">
        <v>44347</v>
      </c>
      <c r="C968" s="1">
        <v>44701</v>
      </c>
      <c r="D968">
        <v>1</v>
      </c>
      <c r="E968" t="s">
        <v>1650</v>
      </c>
      <c r="F968" s="1">
        <v>44264</v>
      </c>
      <c r="G968">
        <v>3</v>
      </c>
      <c r="H968" s="1">
        <v>44264</v>
      </c>
      <c r="I968">
        <v>1</v>
      </c>
      <c r="J968">
        <v>0</v>
      </c>
      <c r="K968">
        <v>1</v>
      </c>
      <c r="L968">
        <v>0</v>
      </c>
      <c r="M968">
        <v>0</v>
      </c>
      <c r="N968">
        <v>1</v>
      </c>
      <c r="O968">
        <v>0</v>
      </c>
      <c r="P968">
        <v>0</v>
      </c>
      <c r="Q968" t="s">
        <v>1898</v>
      </c>
      <c r="R968" t="s">
        <v>1898</v>
      </c>
      <c r="S968" t="s">
        <v>1898</v>
      </c>
      <c r="T968" t="s">
        <v>1898</v>
      </c>
      <c r="U968" t="s">
        <v>1898</v>
      </c>
      <c r="V968" t="s">
        <v>1898</v>
      </c>
      <c r="W968">
        <v>0</v>
      </c>
      <c r="X968" t="s">
        <v>1898</v>
      </c>
      <c r="Y968" t="s">
        <v>1898</v>
      </c>
      <c r="Z968" t="s">
        <v>1898</v>
      </c>
      <c r="AA968" t="s">
        <v>1898</v>
      </c>
      <c r="AB968" t="s">
        <v>1898</v>
      </c>
    </row>
    <row r="969" spans="1:28" x14ac:dyDescent="0.35">
      <c r="A969" t="s">
        <v>1648</v>
      </c>
      <c r="B969" s="1">
        <v>44363</v>
      </c>
      <c r="C969" s="1">
        <v>44701</v>
      </c>
      <c r="D969">
        <v>1</v>
      </c>
      <c r="E969" t="s">
        <v>1662</v>
      </c>
      <c r="F969" s="1">
        <v>44305</v>
      </c>
      <c r="G969">
        <v>5</v>
      </c>
      <c r="H969" s="1">
        <v>44363</v>
      </c>
      <c r="I969">
        <v>1</v>
      </c>
      <c r="J969">
        <v>1</v>
      </c>
      <c r="K969">
        <v>1</v>
      </c>
      <c r="L969">
        <v>0</v>
      </c>
      <c r="M969">
        <v>0</v>
      </c>
      <c r="N969">
        <v>0</v>
      </c>
      <c r="O969">
        <v>0</v>
      </c>
      <c r="P969">
        <v>0</v>
      </c>
      <c r="Q969" t="s">
        <v>1898</v>
      </c>
      <c r="R969" t="s">
        <v>1898</v>
      </c>
      <c r="S969" t="s">
        <v>1898</v>
      </c>
      <c r="T969" t="s">
        <v>1898</v>
      </c>
      <c r="U969" t="s">
        <v>1898</v>
      </c>
      <c r="V969" t="s">
        <v>1898</v>
      </c>
      <c r="W969">
        <v>0</v>
      </c>
      <c r="X969" t="s">
        <v>1898</v>
      </c>
      <c r="Y969" t="s">
        <v>1898</v>
      </c>
      <c r="Z969" t="s">
        <v>1898</v>
      </c>
      <c r="AA969" t="s">
        <v>1898</v>
      </c>
      <c r="AB969" t="s">
        <v>1898</v>
      </c>
    </row>
    <row r="970" spans="1:28" x14ac:dyDescent="0.35">
      <c r="A970" t="s">
        <v>1648</v>
      </c>
      <c r="B970" s="1">
        <v>44363</v>
      </c>
      <c r="C970" s="1">
        <v>44701</v>
      </c>
      <c r="D970">
        <v>1</v>
      </c>
      <c r="E970" t="s">
        <v>1666</v>
      </c>
      <c r="F970" s="1">
        <v>44307</v>
      </c>
      <c r="G970">
        <v>5</v>
      </c>
      <c r="H970" s="1">
        <v>44363</v>
      </c>
      <c r="I970">
        <v>0</v>
      </c>
      <c r="J970" t="s">
        <v>1898</v>
      </c>
      <c r="K970" t="s">
        <v>1898</v>
      </c>
      <c r="L970" t="s">
        <v>1898</v>
      </c>
      <c r="M970" t="s">
        <v>1898</v>
      </c>
      <c r="N970" t="s">
        <v>1898</v>
      </c>
      <c r="O970" t="s">
        <v>1898</v>
      </c>
      <c r="P970">
        <v>1</v>
      </c>
      <c r="Q970">
        <v>1</v>
      </c>
      <c r="R970">
        <v>1</v>
      </c>
      <c r="S970">
        <v>1</v>
      </c>
      <c r="T970">
        <v>0</v>
      </c>
      <c r="U970">
        <v>0</v>
      </c>
      <c r="V970">
        <v>0</v>
      </c>
      <c r="W970">
        <v>0</v>
      </c>
      <c r="X970" t="s">
        <v>1898</v>
      </c>
      <c r="Y970" t="s">
        <v>1898</v>
      </c>
      <c r="Z970" t="s">
        <v>1898</v>
      </c>
      <c r="AA970" t="s">
        <v>1898</v>
      </c>
      <c r="AB970" t="s">
        <v>1898</v>
      </c>
    </row>
    <row r="971" spans="1:28" x14ac:dyDescent="0.35">
      <c r="A971" t="s">
        <v>1648</v>
      </c>
      <c r="B971" s="1">
        <v>44441</v>
      </c>
      <c r="C971" s="1">
        <v>44701</v>
      </c>
      <c r="D971">
        <v>1</v>
      </c>
      <c r="E971" t="s">
        <v>1683</v>
      </c>
      <c r="F971" s="1">
        <v>44441</v>
      </c>
      <c r="G971">
        <v>0</v>
      </c>
      <c r="H971" s="1">
        <v>44441</v>
      </c>
      <c r="I971">
        <v>1</v>
      </c>
      <c r="J971">
        <v>0</v>
      </c>
      <c r="K971">
        <v>0</v>
      </c>
      <c r="L971">
        <v>1</v>
      </c>
      <c r="M971">
        <v>0</v>
      </c>
      <c r="N971">
        <v>0</v>
      </c>
      <c r="O971">
        <v>0</v>
      </c>
      <c r="P971">
        <v>0</v>
      </c>
      <c r="Q971" t="s">
        <v>1898</v>
      </c>
      <c r="R971" t="s">
        <v>1898</v>
      </c>
      <c r="S971" t="s">
        <v>1898</v>
      </c>
      <c r="T971" t="s">
        <v>1898</v>
      </c>
      <c r="U971" t="s">
        <v>1898</v>
      </c>
      <c r="V971" t="s">
        <v>1898</v>
      </c>
      <c r="W971">
        <v>0</v>
      </c>
      <c r="X971" t="s">
        <v>1898</v>
      </c>
      <c r="Y971" t="s">
        <v>1898</v>
      </c>
      <c r="Z971" t="s">
        <v>1898</v>
      </c>
      <c r="AA971" t="s">
        <v>1898</v>
      </c>
      <c r="AB971" t="s">
        <v>1898</v>
      </c>
    </row>
    <row r="972" spans="1:28" x14ac:dyDescent="0.35">
      <c r="A972" t="s">
        <v>1648</v>
      </c>
      <c r="B972" s="1">
        <v>44447</v>
      </c>
      <c r="C972" s="1">
        <v>44487</v>
      </c>
      <c r="D972">
        <v>1</v>
      </c>
      <c r="E972" t="s">
        <v>1684</v>
      </c>
      <c r="F972" s="1">
        <v>44447</v>
      </c>
      <c r="G972">
        <v>0</v>
      </c>
      <c r="H972" s="1">
        <v>44447</v>
      </c>
      <c r="I972">
        <v>0</v>
      </c>
      <c r="J972" t="s">
        <v>1898</v>
      </c>
      <c r="K972" t="s">
        <v>1898</v>
      </c>
      <c r="L972" t="s">
        <v>1898</v>
      </c>
      <c r="M972" t="s">
        <v>1898</v>
      </c>
      <c r="N972" t="s">
        <v>1898</v>
      </c>
      <c r="O972" t="s">
        <v>1898</v>
      </c>
      <c r="P972">
        <v>1</v>
      </c>
      <c r="Q972">
        <v>0</v>
      </c>
      <c r="R972">
        <v>0</v>
      </c>
      <c r="S972">
        <v>1</v>
      </c>
      <c r="T972">
        <v>0</v>
      </c>
      <c r="U972">
        <v>0</v>
      </c>
      <c r="V972">
        <v>0</v>
      </c>
      <c r="W972">
        <v>1</v>
      </c>
      <c r="X972">
        <v>0</v>
      </c>
      <c r="Y972">
        <v>0</v>
      </c>
      <c r="Z972">
        <v>1</v>
      </c>
      <c r="AA972">
        <v>0</v>
      </c>
      <c r="AB972">
        <v>0</v>
      </c>
    </row>
    <row r="973" spans="1:28" x14ac:dyDescent="0.35">
      <c r="A973" t="s">
        <v>1648</v>
      </c>
      <c r="B973" s="1">
        <v>44447</v>
      </c>
      <c r="C973" s="1">
        <v>44487</v>
      </c>
      <c r="D973">
        <v>1</v>
      </c>
      <c r="E973" t="s">
        <v>599</v>
      </c>
      <c r="F973" s="1">
        <v>44447</v>
      </c>
      <c r="G973">
        <v>0</v>
      </c>
      <c r="H973" s="1">
        <v>44447</v>
      </c>
      <c r="I973">
        <v>0</v>
      </c>
      <c r="J973" t="s">
        <v>1898</v>
      </c>
      <c r="K973" t="s">
        <v>1898</v>
      </c>
      <c r="L973" t="s">
        <v>1898</v>
      </c>
      <c r="M973" t="s">
        <v>1898</v>
      </c>
      <c r="N973" t="s">
        <v>1898</v>
      </c>
      <c r="O973" t="s">
        <v>1898</v>
      </c>
      <c r="P973">
        <v>1</v>
      </c>
      <c r="Q973">
        <v>0</v>
      </c>
      <c r="R973">
        <v>0</v>
      </c>
      <c r="S973">
        <v>1</v>
      </c>
      <c r="T973">
        <v>0</v>
      </c>
      <c r="U973">
        <v>0</v>
      </c>
      <c r="V973">
        <v>0</v>
      </c>
      <c r="W973">
        <v>1</v>
      </c>
      <c r="X973">
        <v>0</v>
      </c>
      <c r="Y973">
        <v>0</v>
      </c>
      <c r="Z973">
        <v>1</v>
      </c>
      <c r="AA973">
        <v>0</v>
      </c>
      <c r="AB973">
        <v>0</v>
      </c>
    </row>
    <row r="974" spans="1:28" x14ac:dyDescent="0.35">
      <c r="A974" t="s">
        <v>1648</v>
      </c>
      <c r="B974" s="1">
        <v>44459</v>
      </c>
      <c r="C974" s="1">
        <v>44701</v>
      </c>
      <c r="D974">
        <v>1</v>
      </c>
      <c r="E974" t="s">
        <v>1688</v>
      </c>
      <c r="F974" s="1">
        <v>44459</v>
      </c>
      <c r="G974">
        <v>0</v>
      </c>
      <c r="H974" s="1">
        <v>44459</v>
      </c>
      <c r="I974">
        <v>1</v>
      </c>
      <c r="J974">
        <v>0</v>
      </c>
      <c r="K974">
        <v>0</v>
      </c>
      <c r="L974">
        <v>1</v>
      </c>
      <c r="M974">
        <v>0</v>
      </c>
      <c r="N974">
        <v>0</v>
      </c>
      <c r="O974">
        <v>0</v>
      </c>
      <c r="P974">
        <v>0</v>
      </c>
      <c r="Q974" t="s">
        <v>1898</v>
      </c>
      <c r="R974" t="s">
        <v>1898</v>
      </c>
      <c r="S974" t="s">
        <v>1898</v>
      </c>
      <c r="T974" t="s">
        <v>1898</v>
      </c>
      <c r="U974" t="s">
        <v>1898</v>
      </c>
      <c r="V974" t="s">
        <v>1898</v>
      </c>
      <c r="W974">
        <v>0</v>
      </c>
      <c r="X974" t="s">
        <v>1898</v>
      </c>
      <c r="Y974" t="s">
        <v>1898</v>
      </c>
      <c r="Z974" t="s">
        <v>1898</v>
      </c>
      <c r="AA974" t="s">
        <v>1898</v>
      </c>
      <c r="AB974" t="s">
        <v>1898</v>
      </c>
    </row>
    <row r="975" spans="1:28" x14ac:dyDescent="0.35">
      <c r="A975" t="s">
        <v>1648</v>
      </c>
      <c r="B975" s="1">
        <v>44459</v>
      </c>
      <c r="C975" s="1">
        <v>44701</v>
      </c>
      <c r="D975">
        <v>1</v>
      </c>
      <c r="E975" t="s">
        <v>1690</v>
      </c>
      <c r="F975" s="1">
        <v>44459</v>
      </c>
      <c r="G975">
        <v>0</v>
      </c>
      <c r="H975" s="1">
        <v>44459</v>
      </c>
      <c r="I975">
        <v>1</v>
      </c>
      <c r="J975">
        <v>0</v>
      </c>
      <c r="K975">
        <v>0</v>
      </c>
      <c r="L975">
        <v>1</v>
      </c>
      <c r="M975">
        <v>0</v>
      </c>
      <c r="N975">
        <v>0</v>
      </c>
      <c r="O975">
        <v>0</v>
      </c>
      <c r="P975">
        <v>0</v>
      </c>
      <c r="Q975" t="s">
        <v>1898</v>
      </c>
      <c r="R975" t="s">
        <v>1898</v>
      </c>
      <c r="S975" t="s">
        <v>1898</v>
      </c>
      <c r="T975" t="s">
        <v>1898</v>
      </c>
      <c r="U975" t="s">
        <v>1898</v>
      </c>
      <c r="V975" t="s">
        <v>1898</v>
      </c>
      <c r="W975">
        <v>0</v>
      </c>
      <c r="X975" t="s">
        <v>1898</v>
      </c>
      <c r="Y975" t="s">
        <v>1898</v>
      </c>
      <c r="Z975" t="s">
        <v>1898</v>
      </c>
      <c r="AA975" t="s">
        <v>1898</v>
      </c>
      <c r="AB975" t="s">
        <v>1898</v>
      </c>
    </row>
    <row r="976" spans="1:28" x14ac:dyDescent="0.35">
      <c r="A976" t="s">
        <v>1648</v>
      </c>
      <c r="B976" s="1">
        <v>44481</v>
      </c>
      <c r="C976" s="1">
        <v>44487</v>
      </c>
      <c r="D976">
        <v>1</v>
      </c>
      <c r="E976" t="s">
        <v>1692</v>
      </c>
      <c r="F976" s="1">
        <v>44481</v>
      </c>
      <c r="G976">
        <v>0</v>
      </c>
      <c r="H976" s="1">
        <v>44481</v>
      </c>
      <c r="I976">
        <v>1</v>
      </c>
      <c r="J976">
        <v>0</v>
      </c>
      <c r="K976">
        <v>0</v>
      </c>
      <c r="L976">
        <v>1</v>
      </c>
      <c r="M976">
        <v>0</v>
      </c>
      <c r="N976">
        <v>0</v>
      </c>
      <c r="O976">
        <v>0</v>
      </c>
      <c r="P976">
        <v>1</v>
      </c>
      <c r="Q976">
        <v>0</v>
      </c>
      <c r="R976">
        <v>0</v>
      </c>
      <c r="S976">
        <v>1</v>
      </c>
      <c r="T976">
        <v>0</v>
      </c>
      <c r="U976">
        <v>0</v>
      </c>
      <c r="V976">
        <v>0</v>
      </c>
      <c r="W976">
        <v>1</v>
      </c>
      <c r="X976">
        <v>0</v>
      </c>
      <c r="Y976">
        <v>0</v>
      </c>
      <c r="Z976">
        <v>1</v>
      </c>
      <c r="AA976">
        <v>0</v>
      </c>
      <c r="AB976">
        <v>0</v>
      </c>
    </row>
    <row r="977" spans="1:28" x14ac:dyDescent="0.35">
      <c r="A977" t="s">
        <v>1648</v>
      </c>
      <c r="B977" s="1">
        <v>44488</v>
      </c>
      <c r="C977" s="1">
        <v>44701</v>
      </c>
      <c r="D977">
        <v>1</v>
      </c>
      <c r="E977" t="s">
        <v>1692</v>
      </c>
      <c r="F977" s="1">
        <v>44481</v>
      </c>
      <c r="G977">
        <v>3</v>
      </c>
      <c r="H977" s="1">
        <v>44481</v>
      </c>
      <c r="I977">
        <v>1</v>
      </c>
      <c r="J977">
        <v>0</v>
      </c>
      <c r="K977">
        <v>0</v>
      </c>
      <c r="L977">
        <v>1</v>
      </c>
      <c r="M977">
        <v>0</v>
      </c>
      <c r="N977">
        <v>0</v>
      </c>
      <c r="O977">
        <v>0</v>
      </c>
      <c r="P977">
        <v>1</v>
      </c>
      <c r="Q977">
        <v>0</v>
      </c>
      <c r="R977">
        <v>0</v>
      </c>
      <c r="S977">
        <v>1</v>
      </c>
      <c r="T977">
        <v>0</v>
      </c>
      <c r="U977">
        <v>0</v>
      </c>
      <c r="V977">
        <v>0</v>
      </c>
      <c r="W977">
        <v>1</v>
      </c>
      <c r="X977">
        <v>0</v>
      </c>
      <c r="Y977">
        <v>0</v>
      </c>
      <c r="Z977">
        <v>1</v>
      </c>
      <c r="AA977">
        <v>0</v>
      </c>
      <c r="AB977">
        <v>0</v>
      </c>
    </row>
    <row r="978" spans="1:28" x14ac:dyDescent="0.35">
      <c r="A978" t="s">
        <v>1648</v>
      </c>
      <c r="B978" s="1">
        <v>44488</v>
      </c>
      <c r="C978" s="1">
        <v>44701</v>
      </c>
      <c r="D978">
        <v>1</v>
      </c>
      <c r="E978" t="s">
        <v>1684</v>
      </c>
      <c r="F978" s="1">
        <v>44447</v>
      </c>
      <c r="G978">
        <v>3</v>
      </c>
      <c r="H978" s="1">
        <v>44447</v>
      </c>
      <c r="I978">
        <v>0</v>
      </c>
      <c r="J978" t="s">
        <v>1898</v>
      </c>
      <c r="K978" t="s">
        <v>1898</v>
      </c>
      <c r="L978" t="s">
        <v>1898</v>
      </c>
      <c r="M978" t="s">
        <v>1898</v>
      </c>
      <c r="N978" t="s">
        <v>1898</v>
      </c>
      <c r="O978" t="s">
        <v>1898</v>
      </c>
      <c r="P978">
        <v>1</v>
      </c>
      <c r="Q978">
        <v>0</v>
      </c>
      <c r="R978">
        <v>0</v>
      </c>
      <c r="S978">
        <v>1</v>
      </c>
      <c r="T978">
        <v>0</v>
      </c>
      <c r="U978">
        <v>0</v>
      </c>
      <c r="V978">
        <v>0</v>
      </c>
      <c r="W978">
        <v>1</v>
      </c>
      <c r="X978">
        <v>0</v>
      </c>
      <c r="Y978">
        <v>0</v>
      </c>
      <c r="Z978">
        <v>1</v>
      </c>
      <c r="AA978">
        <v>0</v>
      </c>
      <c r="AB978">
        <v>0</v>
      </c>
    </row>
    <row r="979" spans="1:28" x14ac:dyDescent="0.35">
      <c r="A979" t="s">
        <v>1648</v>
      </c>
      <c r="B979" s="1">
        <v>44488</v>
      </c>
      <c r="C979" s="1">
        <v>44701</v>
      </c>
      <c r="D979">
        <v>1</v>
      </c>
      <c r="E979" t="s">
        <v>599</v>
      </c>
      <c r="F979" s="1">
        <v>44447</v>
      </c>
      <c r="G979">
        <v>3</v>
      </c>
      <c r="H979" s="1">
        <v>44447</v>
      </c>
      <c r="I979">
        <v>0</v>
      </c>
      <c r="J979" t="s">
        <v>1898</v>
      </c>
      <c r="K979" t="s">
        <v>1898</v>
      </c>
      <c r="L979" t="s">
        <v>1898</v>
      </c>
      <c r="M979" t="s">
        <v>1898</v>
      </c>
      <c r="N979" t="s">
        <v>1898</v>
      </c>
      <c r="O979" t="s">
        <v>1898</v>
      </c>
      <c r="P979">
        <v>1</v>
      </c>
      <c r="Q979">
        <v>0</v>
      </c>
      <c r="R979">
        <v>0</v>
      </c>
      <c r="S979">
        <v>1</v>
      </c>
      <c r="T979">
        <v>0</v>
      </c>
      <c r="U979">
        <v>0</v>
      </c>
      <c r="V979">
        <v>0</v>
      </c>
      <c r="W979">
        <v>1</v>
      </c>
      <c r="X979">
        <v>0</v>
      </c>
      <c r="Y979">
        <v>0</v>
      </c>
      <c r="Z979">
        <v>1</v>
      </c>
      <c r="AA979">
        <v>0</v>
      </c>
      <c r="AB979">
        <v>0</v>
      </c>
    </row>
    <row r="980" spans="1:28" x14ac:dyDescent="0.35">
      <c r="A980" t="s">
        <v>1700</v>
      </c>
      <c r="B980" s="1">
        <v>44197</v>
      </c>
      <c r="C980" s="1">
        <v>44214</v>
      </c>
      <c r="D980">
        <v>0</v>
      </c>
      <c r="E980" t="s">
        <v>1898</v>
      </c>
      <c r="G980" t="s">
        <v>1898</v>
      </c>
      <c r="I980" t="s">
        <v>1898</v>
      </c>
      <c r="J980" t="s">
        <v>1898</v>
      </c>
      <c r="K980" t="s">
        <v>1898</v>
      </c>
      <c r="L980" t="s">
        <v>1898</v>
      </c>
      <c r="M980" t="s">
        <v>1898</v>
      </c>
      <c r="N980" t="s">
        <v>1898</v>
      </c>
      <c r="O980" t="s">
        <v>1898</v>
      </c>
      <c r="P980" t="s">
        <v>1898</v>
      </c>
      <c r="Q980" t="s">
        <v>1898</v>
      </c>
      <c r="R980" t="s">
        <v>1898</v>
      </c>
      <c r="S980" t="s">
        <v>1898</v>
      </c>
      <c r="T980" t="s">
        <v>1898</v>
      </c>
      <c r="U980" t="s">
        <v>1898</v>
      </c>
      <c r="V980" t="s">
        <v>1898</v>
      </c>
      <c r="W980" t="s">
        <v>1898</v>
      </c>
      <c r="X980" t="s">
        <v>1898</v>
      </c>
      <c r="Y980" t="s">
        <v>1898</v>
      </c>
      <c r="Z980" t="s">
        <v>1898</v>
      </c>
      <c r="AA980" t="s">
        <v>1898</v>
      </c>
      <c r="AB980" t="s">
        <v>1898</v>
      </c>
    </row>
    <row r="981" spans="1:28" x14ac:dyDescent="0.35">
      <c r="A981" t="s">
        <v>1700</v>
      </c>
      <c r="B981" s="1">
        <v>44215</v>
      </c>
      <c r="C981" s="1">
        <v>44259</v>
      </c>
      <c r="D981">
        <v>1</v>
      </c>
      <c r="E981" t="s">
        <v>1701</v>
      </c>
      <c r="F981" s="1">
        <v>44215</v>
      </c>
      <c r="G981">
        <v>0</v>
      </c>
      <c r="H981" s="1">
        <v>44260</v>
      </c>
      <c r="I981">
        <v>1</v>
      </c>
      <c r="J981">
        <v>1</v>
      </c>
      <c r="K981">
        <v>0</v>
      </c>
      <c r="L981">
        <v>1</v>
      </c>
      <c r="M981">
        <v>1</v>
      </c>
      <c r="N981">
        <v>0</v>
      </c>
      <c r="O981">
        <v>0</v>
      </c>
      <c r="P981">
        <v>1</v>
      </c>
      <c r="Q981">
        <v>1</v>
      </c>
      <c r="R981">
        <v>0</v>
      </c>
      <c r="S981">
        <v>1</v>
      </c>
      <c r="T981">
        <v>0</v>
      </c>
      <c r="U981">
        <v>0</v>
      </c>
      <c r="V981">
        <v>0</v>
      </c>
      <c r="W981">
        <v>1</v>
      </c>
      <c r="X981">
        <v>1</v>
      </c>
      <c r="Y981">
        <v>0</v>
      </c>
      <c r="Z981">
        <v>1</v>
      </c>
      <c r="AA981">
        <v>1</v>
      </c>
      <c r="AB981">
        <v>0</v>
      </c>
    </row>
    <row r="982" spans="1:28" x14ac:dyDescent="0.35">
      <c r="A982" t="s">
        <v>1700</v>
      </c>
      <c r="B982" s="1">
        <v>44215</v>
      </c>
      <c r="C982" s="1">
        <v>44259</v>
      </c>
      <c r="D982">
        <v>1</v>
      </c>
      <c r="E982" t="s">
        <v>1706</v>
      </c>
      <c r="F982" s="1">
        <v>44215</v>
      </c>
      <c r="G982">
        <v>0</v>
      </c>
      <c r="H982" s="1">
        <v>44260</v>
      </c>
      <c r="I982">
        <v>1</v>
      </c>
      <c r="J982">
        <v>0</v>
      </c>
      <c r="K982">
        <v>0</v>
      </c>
      <c r="L982">
        <v>1</v>
      </c>
      <c r="M982">
        <v>0</v>
      </c>
      <c r="N982">
        <v>0</v>
      </c>
      <c r="O982">
        <v>0</v>
      </c>
      <c r="P982">
        <v>1</v>
      </c>
      <c r="Q982">
        <v>0</v>
      </c>
      <c r="R982">
        <v>0</v>
      </c>
      <c r="S982">
        <v>1</v>
      </c>
      <c r="T982">
        <v>0</v>
      </c>
      <c r="U982">
        <v>0</v>
      </c>
      <c r="V982">
        <v>0</v>
      </c>
      <c r="W982">
        <v>1</v>
      </c>
      <c r="X982">
        <v>0</v>
      </c>
      <c r="Y982">
        <v>0</v>
      </c>
      <c r="Z982">
        <v>1</v>
      </c>
      <c r="AA982">
        <v>0</v>
      </c>
      <c r="AB982">
        <v>0</v>
      </c>
    </row>
    <row r="983" spans="1:28" x14ac:dyDescent="0.35">
      <c r="A983" t="s">
        <v>1700</v>
      </c>
      <c r="B983" s="1">
        <v>44231</v>
      </c>
      <c r="C983" s="1">
        <v>44248</v>
      </c>
      <c r="D983">
        <v>1</v>
      </c>
      <c r="E983" t="s">
        <v>1977</v>
      </c>
      <c r="F983" s="1">
        <v>44231</v>
      </c>
      <c r="G983">
        <v>0</v>
      </c>
      <c r="H983" s="1">
        <v>44246</v>
      </c>
      <c r="I983">
        <v>1</v>
      </c>
      <c r="J983">
        <v>0</v>
      </c>
      <c r="K983">
        <v>0</v>
      </c>
      <c r="L983">
        <v>1</v>
      </c>
      <c r="M983">
        <v>0</v>
      </c>
      <c r="N983">
        <v>0</v>
      </c>
      <c r="O983">
        <v>0</v>
      </c>
      <c r="P983">
        <v>1</v>
      </c>
      <c r="Q983">
        <v>0</v>
      </c>
      <c r="R983">
        <v>0</v>
      </c>
      <c r="S983">
        <v>1</v>
      </c>
      <c r="T983">
        <v>0</v>
      </c>
      <c r="U983">
        <v>0</v>
      </c>
      <c r="V983">
        <v>0</v>
      </c>
      <c r="W983">
        <v>1</v>
      </c>
      <c r="X983">
        <v>0</v>
      </c>
      <c r="Y983">
        <v>0</v>
      </c>
      <c r="Z983">
        <v>1</v>
      </c>
      <c r="AA983">
        <v>0</v>
      </c>
      <c r="AB983">
        <v>0</v>
      </c>
    </row>
    <row r="984" spans="1:28" x14ac:dyDescent="0.35">
      <c r="A984" t="s">
        <v>1700</v>
      </c>
      <c r="B984" s="1">
        <v>44243</v>
      </c>
      <c r="C984" s="1">
        <v>44249</v>
      </c>
      <c r="D984">
        <v>1</v>
      </c>
      <c r="E984" t="s">
        <v>1711</v>
      </c>
      <c r="F984" s="1">
        <v>44243</v>
      </c>
      <c r="G984">
        <v>0</v>
      </c>
      <c r="H984" s="1">
        <v>44279</v>
      </c>
      <c r="I984">
        <v>1</v>
      </c>
      <c r="J984">
        <v>1</v>
      </c>
      <c r="K984">
        <v>1</v>
      </c>
      <c r="L984">
        <v>0</v>
      </c>
      <c r="M984">
        <v>1</v>
      </c>
      <c r="N984">
        <v>0</v>
      </c>
      <c r="O984">
        <v>0</v>
      </c>
      <c r="P984">
        <v>1</v>
      </c>
      <c r="Q984">
        <v>1</v>
      </c>
      <c r="R984">
        <v>1</v>
      </c>
      <c r="S984">
        <v>0</v>
      </c>
      <c r="T984">
        <v>1</v>
      </c>
      <c r="U984">
        <v>0</v>
      </c>
      <c r="V984">
        <v>0</v>
      </c>
      <c r="W984">
        <v>1</v>
      </c>
      <c r="X984">
        <v>1</v>
      </c>
      <c r="Y984">
        <v>1</v>
      </c>
      <c r="Z984">
        <v>0</v>
      </c>
      <c r="AA984">
        <v>1</v>
      </c>
      <c r="AB984">
        <v>0</v>
      </c>
    </row>
    <row r="985" spans="1:28" x14ac:dyDescent="0.35">
      <c r="A985" t="s">
        <v>1700</v>
      </c>
      <c r="B985" s="1">
        <v>44249</v>
      </c>
      <c r="C985" s="1">
        <v>44259</v>
      </c>
      <c r="D985">
        <v>1</v>
      </c>
      <c r="E985" t="s">
        <v>1977</v>
      </c>
      <c r="F985" s="1">
        <v>44231</v>
      </c>
      <c r="G985">
        <v>1</v>
      </c>
      <c r="H985" s="1">
        <v>44259</v>
      </c>
      <c r="I985">
        <v>1</v>
      </c>
      <c r="J985">
        <v>0</v>
      </c>
      <c r="K985">
        <v>0</v>
      </c>
      <c r="L985">
        <v>1</v>
      </c>
      <c r="M985">
        <v>0</v>
      </c>
      <c r="N985">
        <v>0</v>
      </c>
      <c r="O985">
        <v>0</v>
      </c>
      <c r="P985">
        <v>1</v>
      </c>
      <c r="Q985">
        <v>0</v>
      </c>
      <c r="R985">
        <v>0</v>
      </c>
      <c r="S985">
        <v>1</v>
      </c>
      <c r="T985">
        <v>0</v>
      </c>
      <c r="U985">
        <v>0</v>
      </c>
      <c r="V985">
        <v>0</v>
      </c>
      <c r="W985">
        <v>1</v>
      </c>
      <c r="X985">
        <v>0</v>
      </c>
      <c r="Y985">
        <v>0</v>
      </c>
      <c r="Z985">
        <v>1</v>
      </c>
      <c r="AA985">
        <v>0</v>
      </c>
      <c r="AB985">
        <v>0</v>
      </c>
    </row>
    <row r="986" spans="1:28" x14ac:dyDescent="0.35">
      <c r="A986" t="s">
        <v>1700</v>
      </c>
      <c r="B986" s="1">
        <v>44250</v>
      </c>
      <c r="C986" s="1">
        <v>44258</v>
      </c>
      <c r="D986">
        <v>1</v>
      </c>
      <c r="E986" t="s">
        <v>1711</v>
      </c>
      <c r="F986" s="1">
        <v>44243</v>
      </c>
      <c r="G986">
        <v>1</v>
      </c>
      <c r="H986" s="1">
        <v>44279</v>
      </c>
      <c r="I986">
        <v>1</v>
      </c>
      <c r="J986">
        <v>1</v>
      </c>
      <c r="K986">
        <v>1</v>
      </c>
      <c r="L986">
        <v>0</v>
      </c>
      <c r="M986">
        <v>1</v>
      </c>
      <c r="N986">
        <v>0</v>
      </c>
      <c r="O986">
        <v>0</v>
      </c>
      <c r="P986">
        <v>1</v>
      </c>
      <c r="Q986">
        <v>1</v>
      </c>
      <c r="R986">
        <v>1</v>
      </c>
      <c r="S986">
        <v>0</v>
      </c>
      <c r="T986">
        <v>1</v>
      </c>
      <c r="U986">
        <v>0</v>
      </c>
      <c r="V986">
        <v>0</v>
      </c>
      <c r="W986">
        <v>1</v>
      </c>
      <c r="X986">
        <v>1</v>
      </c>
      <c r="Y986">
        <v>1</v>
      </c>
      <c r="Z986">
        <v>0</v>
      </c>
      <c r="AA986">
        <v>1</v>
      </c>
      <c r="AB986">
        <v>0</v>
      </c>
    </row>
    <row r="987" spans="1:28" x14ac:dyDescent="0.35">
      <c r="A987" t="s">
        <v>1700</v>
      </c>
      <c r="B987" s="1">
        <v>44259</v>
      </c>
      <c r="C987" s="1">
        <v>44278</v>
      </c>
      <c r="D987">
        <v>1</v>
      </c>
      <c r="E987" t="s">
        <v>1711</v>
      </c>
      <c r="F987" s="1">
        <v>44243</v>
      </c>
      <c r="G987">
        <v>2</v>
      </c>
      <c r="H987" s="1">
        <v>44279</v>
      </c>
      <c r="I987">
        <v>1</v>
      </c>
      <c r="J987">
        <v>1</v>
      </c>
      <c r="K987">
        <v>1</v>
      </c>
      <c r="L987">
        <v>0</v>
      </c>
      <c r="M987">
        <v>1</v>
      </c>
      <c r="N987">
        <v>0</v>
      </c>
      <c r="O987">
        <v>0</v>
      </c>
      <c r="P987">
        <v>1</v>
      </c>
      <c r="Q987">
        <v>1</v>
      </c>
      <c r="R987">
        <v>1</v>
      </c>
      <c r="S987">
        <v>0</v>
      </c>
      <c r="T987">
        <v>1</v>
      </c>
      <c r="U987">
        <v>0</v>
      </c>
      <c r="V987">
        <v>0</v>
      </c>
      <c r="W987">
        <v>1</v>
      </c>
      <c r="X987">
        <v>1</v>
      </c>
      <c r="Y987">
        <v>1</v>
      </c>
      <c r="Z987">
        <v>0</v>
      </c>
      <c r="AA987">
        <v>1</v>
      </c>
      <c r="AB987">
        <v>0</v>
      </c>
    </row>
    <row r="988" spans="1:28" x14ac:dyDescent="0.35">
      <c r="A988" t="s">
        <v>1700</v>
      </c>
      <c r="B988" s="1">
        <v>44260</v>
      </c>
      <c r="C988" s="1">
        <v>44270</v>
      </c>
      <c r="D988">
        <v>1</v>
      </c>
      <c r="E988" t="s">
        <v>1977</v>
      </c>
      <c r="F988" s="1">
        <v>44231</v>
      </c>
      <c r="G988">
        <v>2</v>
      </c>
      <c r="H988" s="1">
        <v>44270</v>
      </c>
      <c r="I988">
        <v>1</v>
      </c>
      <c r="J988">
        <v>0</v>
      </c>
      <c r="K988">
        <v>0</v>
      </c>
      <c r="L988">
        <v>1</v>
      </c>
      <c r="M988">
        <v>0</v>
      </c>
      <c r="N988">
        <v>0</v>
      </c>
      <c r="O988">
        <v>0</v>
      </c>
      <c r="P988">
        <v>1</v>
      </c>
      <c r="Q988">
        <v>0</v>
      </c>
      <c r="R988">
        <v>0</v>
      </c>
      <c r="S988">
        <v>1</v>
      </c>
      <c r="T988">
        <v>0</v>
      </c>
      <c r="U988">
        <v>0</v>
      </c>
      <c r="V988">
        <v>0</v>
      </c>
      <c r="W988">
        <v>1</v>
      </c>
      <c r="X988">
        <v>0</v>
      </c>
      <c r="Y988">
        <v>0</v>
      </c>
      <c r="Z988">
        <v>1</v>
      </c>
      <c r="AA988">
        <v>0</v>
      </c>
      <c r="AB988">
        <v>0</v>
      </c>
    </row>
    <row r="989" spans="1:28" x14ac:dyDescent="0.35">
      <c r="A989" t="s">
        <v>1700</v>
      </c>
      <c r="B989" s="1">
        <v>44260</v>
      </c>
      <c r="C989" s="1">
        <v>44701</v>
      </c>
      <c r="D989">
        <v>1</v>
      </c>
      <c r="E989" t="s">
        <v>1701</v>
      </c>
      <c r="F989" s="1">
        <v>44215</v>
      </c>
      <c r="G989">
        <v>3</v>
      </c>
      <c r="H989" s="1">
        <v>44260</v>
      </c>
      <c r="I989">
        <v>1</v>
      </c>
      <c r="J989">
        <v>1</v>
      </c>
      <c r="K989">
        <v>0</v>
      </c>
      <c r="L989">
        <v>1</v>
      </c>
      <c r="M989">
        <v>1</v>
      </c>
      <c r="N989">
        <v>0</v>
      </c>
      <c r="O989">
        <v>0</v>
      </c>
      <c r="P989">
        <v>1</v>
      </c>
      <c r="Q989">
        <v>1</v>
      </c>
      <c r="R989">
        <v>0</v>
      </c>
      <c r="S989">
        <v>1</v>
      </c>
      <c r="T989">
        <v>0</v>
      </c>
      <c r="U989">
        <v>0</v>
      </c>
      <c r="V989">
        <v>0</v>
      </c>
      <c r="W989">
        <v>1</v>
      </c>
      <c r="X989">
        <v>1</v>
      </c>
      <c r="Y989">
        <v>0</v>
      </c>
      <c r="Z989">
        <v>1</v>
      </c>
      <c r="AA989">
        <v>1</v>
      </c>
      <c r="AB989">
        <v>0</v>
      </c>
    </row>
    <row r="990" spans="1:28" x14ac:dyDescent="0.35">
      <c r="A990" t="s">
        <v>1700</v>
      </c>
      <c r="B990" s="1">
        <v>44260</v>
      </c>
      <c r="C990" s="1">
        <v>44701</v>
      </c>
      <c r="D990">
        <v>1</v>
      </c>
      <c r="E990" t="s">
        <v>1706</v>
      </c>
      <c r="F990" s="1">
        <v>44215</v>
      </c>
      <c r="G990">
        <v>3</v>
      </c>
      <c r="H990" s="1">
        <v>44260</v>
      </c>
      <c r="I990">
        <v>1</v>
      </c>
      <c r="J990">
        <v>0</v>
      </c>
      <c r="K990">
        <v>0</v>
      </c>
      <c r="L990">
        <v>1</v>
      </c>
      <c r="M990">
        <v>0</v>
      </c>
      <c r="N990">
        <v>0</v>
      </c>
      <c r="O990">
        <v>0</v>
      </c>
      <c r="P990">
        <v>1</v>
      </c>
      <c r="Q990">
        <v>0</v>
      </c>
      <c r="R990">
        <v>0</v>
      </c>
      <c r="S990">
        <v>1</v>
      </c>
      <c r="T990">
        <v>0</v>
      </c>
      <c r="U990">
        <v>0</v>
      </c>
      <c r="V990">
        <v>0</v>
      </c>
      <c r="W990">
        <v>1</v>
      </c>
      <c r="X990">
        <v>0</v>
      </c>
      <c r="Y990">
        <v>0</v>
      </c>
      <c r="Z990">
        <v>1</v>
      </c>
      <c r="AA990">
        <v>0</v>
      </c>
      <c r="AB990">
        <v>0</v>
      </c>
    </row>
    <row r="991" spans="1:28" x14ac:dyDescent="0.35">
      <c r="A991" t="s">
        <v>1700</v>
      </c>
      <c r="B991" s="1">
        <v>44271</v>
      </c>
      <c r="C991" s="1">
        <v>44701</v>
      </c>
      <c r="D991">
        <v>1</v>
      </c>
      <c r="E991" t="s">
        <v>1977</v>
      </c>
      <c r="F991" s="1">
        <v>44231</v>
      </c>
      <c r="G991">
        <v>5</v>
      </c>
      <c r="H991" s="1">
        <v>44271</v>
      </c>
      <c r="I991">
        <v>1</v>
      </c>
      <c r="J991">
        <v>0</v>
      </c>
      <c r="K991">
        <v>0</v>
      </c>
      <c r="L991">
        <v>1</v>
      </c>
      <c r="M991">
        <v>0</v>
      </c>
      <c r="N991">
        <v>0</v>
      </c>
      <c r="O991">
        <v>0</v>
      </c>
      <c r="P991">
        <v>1</v>
      </c>
      <c r="Q991">
        <v>0</v>
      </c>
      <c r="R991">
        <v>0</v>
      </c>
      <c r="S991">
        <v>1</v>
      </c>
      <c r="T991">
        <v>0</v>
      </c>
      <c r="U991">
        <v>0</v>
      </c>
      <c r="V991">
        <v>0</v>
      </c>
      <c r="W991">
        <v>1</v>
      </c>
      <c r="X991">
        <v>0</v>
      </c>
      <c r="Y991">
        <v>0</v>
      </c>
      <c r="Z991">
        <v>1</v>
      </c>
      <c r="AA991">
        <v>0</v>
      </c>
      <c r="AB991">
        <v>0</v>
      </c>
    </row>
    <row r="992" spans="1:28" x14ac:dyDescent="0.35">
      <c r="A992" t="s">
        <v>1700</v>
      </c>
      <c r="B992" s="1">
        <v>44279</v>
      </c>
      <c r="C992" s="1">
        <v>44701</v>
      </c>
      <c r="D992">
        <v>1</v>
      </c>
      <c r="E992" t="s">
        <v>1711</v>
      </c>
      <c r="F992" s="1">
        <v>44243</v>
      </c>
      <c r="G992">
        <v>5</v>
      </c>
      <c r="H992" s="1">
        <v>44279</v>
      </c>
      <c r="I992">
        <v>1</v>
      </c>
      <c r="J992">
        <v>1</v>
      </c>
      <c r="K992">
        <v>1</v>
      </c>
      <c r="L992">
        <v>0</v>
      </c>
      <c r="M992">
        <v>1</v>
      </c>
      <c r="N992">
        <v>0</v>
      </c>
      <c r="O992">
        <v>0</v>
      </c>
      <c r="P992">
        <v>1</v>
      </c>
      <c r="Q992">
        <v>1</v>
      </c>
      <c r="R992">
        <v>1</v>
      </c>
      <c r="S992">
        <v>0</v>
      </c>
      <c r="T992">
        <v>1</v>
      </c>
      <c r="U992">
        <v>0</v>
      </c>
      <c r="V992">
        <v>0</v>
      </c>
      <c r="W992">
        <v>1</v>
      </c>
      <c r="X992">
        <v>1</v>
      </c>
      <c r="Y992">
        <v>1</v>
      </c>
      <c r="Z992">
        <v>0</v>
      </c>
      <c r="AA992">
        <v>1</v>
      </c>
      <c r="AB992">
        <v>0</v>
      </c>
    </row>
    <row r="993" spans="1:28" x14ac:dyDescent="0.35">
      <c r="A993" t="s">
        <v>1700</v>
      </c>
      <c r="B993" s="1">
        <v>44578</v>
      </c>
      <c r="C993" s="1">
        <v>44608</v>
      </c>
      <c r="D993">
        <v>1</v>
      </c>
      <c r="E993" t="s">
        <v>1718</v>
      </c>
      <c r="F993" s="1">
        <v>44578</v>
      </c>
      <c r="G993">
        <v>0</v>
      </c>
      <c r="H993" s="1">
        <v>44607</v>
      </c>
      <c r="I993">
        <v>0</v>
      </c>
      <c r="J993" t="s">
        <v>1898</v>
      </c>
      <c r="K993" t="s">
        <v>1898</v>
      </c>
      <c r="L993" t="s">
        <v>1898</v>
      </c>
      <c r="M993" t="s">
        <v>1898</v>
      </c>
      <c r="N993" t="s">
        <v>1898</v>
      </c>
      <c r="O993" t="s">
        <v>1898</v>
      </c>
      <c r="P993">
        <v>0</v>
      </c>
      <c r="Q993" t="s">
        <v>1898</v>
      </c>
      <c r="R993" t="s">
        <v>1898</v>
      </c>
      <c r="S993" t="s">
        <v>1898</v>
      </c>
      <c r="T993" t="s">
        <v>1898</v>
      </c>
      <c r="U993" t="s">
        <v>1898</v>
      </c>
      <c r="V993" t="s">
        <v>1898</v>
      </c>
      <c r="W993">
        <v>1</v>
      </c>
      <c r="X993">
        <v>1</v>
      </c>
      <c r="Y993">
        <v>0</v>
      </c>
      <c r="Z993">
        <v>0</v>
      </c>
      <c r="AA993">
        <v>0</v>
      </c>
      <c r="AB993">
        <v>0</v>
      </c>
    </row>
    <row r="994" spans="1:28" x14ac:dyDescent="0.35">
      <c r="A994" t="s">
        <v>1700</v>
      </c>
      <c r="B994" s="1">
        <v>44579</v>
      </c>
      <c r="C994" s="1">
        <v>44581</v>
      </c>
      <c r="D994">
        <v>1</v>
      </c>
      <c r="E994" t="s">
        <v>1978</v>
      </c>
      <c r="F994" s="1">
        <v>44579</v>
      </c>
      <c r="G994">
        <v>1</v>
      </c>
      <c r="H994" s="1">
        <v>44579</v>
      </c>
      <c r="I994">
        <v>0</v>
      </c>
      <c r="J994" t="s">
        <v>1898</v>
      </c>
      <c r="K994" t="s">
        <v>1898</v>
      </c>
      <c r="L994" t="s">
        <v>1898</v>
      </c>
      <c r="M994" t="s">
        <v>1898</v>
      </c>
      <c r="N994" t="s">
        <v>1898</v>
      </c>
      <c r="O994" t="s">
        <v>1898</v>
      </c>
      <c r="P994">
        <v>0</v>
      </c>
      <c r="Q994" t="s">
        <v>1898</v>
      </c>
      <c r="R994" t="s">
        <v>1898</v>
      </c>
      <c r="S994" t="s">
        <v>1898</v>
      </c>
      <c r="T994" t="s">
        <v>1898</v>
      </c>
      <c r="U994" t="s">
        <v>1898</v>
      </c>
      <c r="V994" t="s">
        <v>1898</v>
      </c>
      <c r="W994">
        <v>1</v>
      </c>
      <c r="X994">
        <v>0</v>
      </c>
      <c r="Y994">
        <v>0</v>
      </c>
      <c r="Z994">
        <v>1</v>
      </c>
      <c r="AA994">
        <v>1</v>
      </c>
      <c r="AB994">
        <v>0</v>
      </c>
    </row>
    <row r="995" spans="1:28" x14ac:dyDescent="0.35">
      <c r="A995" t="s">
        <v>1700</v>
      </c>
      <c r="B995" s="1">
        <v>44582</v>
      </c>
      <c r="C995" s="1">
        <v>44701</v>
      </c>
      <c r="D995">
        <v>1</v>
      </c>
      <c r="E995" t="s">
        <v>1978</v>
      </c>
      <c r="F995" s="1">
        <v>44579</v>
      </c>
      <c r="G995">
        <v>2</v>
      </c>
      <c r="H995" s="1">
        <v>44635</v>
      </c>
      <c r="I995">
        <v>0</v>
      </c>
      <c r="J995" t="s">
        <v>1898</v>
      </c>
      <c r="K995" t="s">
        <v>1898</v>
      </c>
      <c r="L995" t="s">
        <v>1898</v>
      </c>
      <c r="M995" t="s">
        <v>1898</v>
      </c>
      <c r="N995" t="s">
        <v>1898</v>
      </c>
      <c r="O995" t="s">
        <v>1898</v>
      </c>
      <c r="P995">
        <v>0</v>
      </c>
      <c r="Q995" t="s">
        <v>1898</v>
      </c>
      <c r="R995" t="s">
        <v>1898</v>
      </c>
      <c r="S995" t="s">
        <v>1898</v>
      </c>
      <c r="T995" t="s">
        <v>1898</v>
      </c>
      <c r="U995" t="s">
        <v>1898</v>
      </c>
      <c r="V995" t="s">
        <v>1898</v>
      </c>
      <c r="W995">
        <v>1</v>
      </c>
      <c r="X995">
        <v>0</v>
      </c>
      <c r="Y995">
        <v>0</v>
      </c>
      <c r="Z995">
        <v>1</v>
      </c>
      <c r="AA995">
        <v>1</v>
      </c>
      <c r="AB995">
        <v>0</v>
      </c>
    </row>
    <row r="996" spans="1:28" x14ac:dyDescent="0.35">
      <c r="A996" t="s">
        <v>1700</v>
      </c>
      <c r="B996" s="1">
        <v>44609</v>
      </c>
      <c r="C996" s="1">
        <v>44623</v>
      </c>
      <c r="D996">
        <v>1</v>
      </c>
      <c r="E996" t="s">
        <v>1718</v>
      </c>
      <c r="F996" s="1">
        <v>44578</v>
      </c>
      <c r="G996">
        <v>1</v>
      </c>
      <c r="H996" s="1">
        <v>44623</v>
      </c>
      <c r="I996">
        <v>0</v>
      </c>
      <c r="J996" t="s">
        <v>1898</v>
      </c>
      <c r="K996" t="s">
        <v>1898</v>
      </c>
      <c r="L996" t="s">
        <v>1898</v>
      </c>
      <c r="M996" t="s">
        <v>1898</v>
      </c>
      <c r="N996" t="s">
        <v>1898</v>
      </c>
      <c r="O996" t="s">
        <v>1898</v>
      </c>
      <c r="P996">
        <v>0</v>
      </c>
      <c r="Q996" t="s">
        <v>1898</v>
      </c>
      <c r="R996" t="s">
        <v>1898</v>
      </c>
      <c r="S996" t="s">
        <v>1898</v>
      </c>
      <c r="T996" t="s">
        <v>1898</v>
      </c>
      <c r="U996" t="s">
        <v>1898</v>
      </c>
      <c r="V996" t="s">
        <v>1898</v>
      </c>
      <c r="W996">
        <v>1</v>
      </c>
      <c r="X996">
        <v>1</v>
      </c>
      <c r="Y996">
        <v>0</v>
      </c>
      <c r="Z996">
        <v>0</v>
      </c>
      <c r="AA996">
        <v>0</v>
      </c>
      <c r="AB996">
        <v>0</v>
      </c>
    </row>
    <row r="997" spans="1:28" x14ac:dyDescent="0.35">
      <c r="A997" t="s">
        <v>1700</v>
      </c>
      <c r="B997" s="1">
        <v>44624</v>
      </c>
      <c r="C997" s="1">
        <v>44634</v>
      </c>
      <c r="D997">
        <v>1</v>
      </c>
      <c r="E997" t="s">
        <v>1718</v>
      </c>
      <c r="F997" s="1">
        <v>44578</v>
      </c>
      <c r="G997">
        <v>2</v>
      </c>
      <c r="H997" s="1">
        <v>44630</v>
      </c>
      <c r="I997">
        <v>0</v>
      </c>
      <c r="J997" t="s">
        <v>1898</v>
      </c>
      <c r="K997" t="s">
        <v>1898</v>
      </c>
      <c r="L997" t="s">
        <v>1898</v>
      </c>
      <c r="M997" t="s">
        <v>1898</v>
      </c>
      <c r="N997" t="s">
        <v>1898</v>
      </c>
      <c r="O997" t="s">
        <v>1898</v>
      </c>
      <c r="P997">
        <v>0</v>
      </c>
      <c r="Q997" t="s">
        <v>1898</v>
      </c>
      <c r="R997" t="s">
        <v>1898</v>
      </c>
      <c r="S997" t="s">
        <v>1898</v>
      </c>
      <c r="T997" t="s">
        <v>1898</v>
      </c>
      <c r="U997" t="s">
        <v>1898</v>
      </c>
      <c r="V997" t="s">
        <v>1898</v>
      </c>
      <c r="W997">
        <v>1</v>
      </c>
      <c r="X997">
        <v>1</v>
      </c>
      <c r="Y997">
        <v>0</v>
      </c>
      <c r="Z997">
        <v>0</v>
      </c>
      <c r="AA997">
        <v>0</v>
      </c>
      <c r="AB997">
        <v>0</v>
      </c>
    </row>
    <row r="998" spans="1:28" x14ac:dyDescent="0.35">
      <c r="A998" t="s">
        <v>1700</v>
      </c>
      <c r="B998" s="1">
        <v>44635</v>
      </c>
      <c r="C998" s="1">
        <v>44701</v>
      </c>
      <c r="D998">
        <v>1</v>
      </c>
      <c r="E998" t="s">
        <v>1718</v>
      </c>
      <c r="F998" s="1">
        <v>44578</v>
      </c>
      <c r="G998">
        <v>5</v>
      </c>
      <c r="H998" s="1">
        <v>44635</v>
      </c>
      <c r="I998">
        <v>0</v>
      </c>
      <c r="J998" t="s">
        <v>1898</v>
      </c>
      <c r="K998" t="s">
        <v>1898</v>
      </c>
      <c r="L998" t="s">
        <v>1898</v>
      </c>
      <c r="M998" t="s">
        <v>1898</v>
      </c>
      <c r="N998" t="s">
        <v>1898</v>
      </c>
      <c r="O998" t="s">
        <v>1898</v>
      </c>
      <c r="P998">
        <v>0</v>
      </c>
      <c r="Q998" t="s">
        <v>1898</v>
      </c>
      <c r="R998" t="s">
        <v>1898</v>
      </c>
      <c r="S998" t="s">
        <v>1898</v>
      </c>
      <c r="T998" t="s">
        <v>1898</v>
      </c>
      <c r="U998" t="s">
        <v>1898</v>
      </c>
      <c r="V998" t="s">
        <v>1898</v>
      </c>
      <c r="W998">
        <v>1</v>
      </c>
      <c r="X998">
        <v>1</v>
      </c>
      <c r="Y998">
        <v>0</v>
      </c>
      <c r="Z998">
        <v>0</v>
      </c>
      <c r="AA998">
        <v>0</v>
      </c>
      <c r="AB998">
        <v>0</v>
      </c>
    </row>
    <row r="999" spans="1:28" x14ac:dyDescent="0.35">
      <c r="A999" t="s">
        <v>1733</v>
      </c>
      <c r="B999" s="1">
        <v>44197</v>
      </c>
      <c r="C999" s="1">
        <v>44244</v>
      </c>
      <c r="D999">
        <v>0</v>
      </c>
      <c r="E999" t="s">
        <v>1898</v>
      </c>
      <c r="G999" t="s">
        <v>1898</v>
      </c>
      <c r="I999" t="s">
        <v>1898</v>
      </c>
      <c r="J999" t="s">
        <v>1898</v>
      </c>
      <c r="K999" t="s">
        <v>1898</v>
      </c>
      <c r="L999" t="s">
        <v>1898</v>
      </c>
      <c r="M999" t="s">
        <v>1898</v>
      </c>
      <c r="N999" t="s">
        <v>1898</v>
      </c>
      <c r="O999" t="s">
        <v>1898</v>
      </c>
      <c r="P999" t="s">
        <v>1898</v>
      </c>
      <c r="Q999" t="s">
        <v>1898</v>
      </c>
      <c r="R999" t="s">
        <v>1898</v>
      </c>
      <c r="S999" t="s">
        <v>1898</v>
      </c>
      <c r="T999" t="s">
        <v>1898</v>
      </c>
      <c r="U999" t="s">
        <v>1898</v>
      </c>
      <c r="V999" t="s">
        <v>1898</v>
      </c>
      <c r="W999" t="s">
        <v>1898</v>
      </c>
      <c r="X999" t="s">
        <v>1898</v>
      </c>
      <c r="Y999" t="s">
        <v>1898</v>
      </c>
      <c r="Z999" t="s">
        <v>1898</v>
      </c>
      <c r="AA999" t="s">
        <v>1898</v>
      </c>
      <c r="AB999" t="s">
        <v>1898</v>
      </c>
    </row>
    <row r="1000" spans="1:28" x14ac:dyDescent="0.35">
      <c r="A1000" t="s">
        <v>1733</v>
      </c>
      <c r="B1000" s="1">
        <v>44245</v>
      </c>
      <c r="C1000" s="1">
        <v>44701</v>
      </c>
      <c r="D1000">
        <v>1</v>
      </c>
      <c r="E1000" t="s">
        <v>1734</v>
      </c>
      <c r="F1000" s="1">
        <v>44245</v>
      </c>
      <c r="G1000">
        <v>0</v>
      </c>
      <c r="H1000" s="1">
        <v>44245</v>
      </c>
      <c r="I1000">
        <v>1</v>
      </c>
      <c r="J1000">
        <v>0</v>
      </c>
      <c r="K1000">
        <v>0</v>
      </c>
      <c r="L1000">
        <v>1</v>
      </c>
      <c r="M1000">
        <v>0</v>
      </c>
      <c r="N1000">
        <v>0</v>
      </c>
      <c r="O1000">
        <v>0</v>
      </c>
      <c r="P1000">
        <v>1</v>
      </c>
      <c r="Q1000">
        <v>0</v>
      </c>
      <c r="R1000">
        <v>0</v>
      </c>
      <c r="S1000">
        <v>1</v>
      </c>
      <c r="T1000">
        <v>0</v>
      </c>
      <c r="U1000">
        <v>0</v>
      </c>
      <c r="V1000">
        <v>0</v>
      </c>
      <c r="W1000">
        <v>1</v>
      </c>
      <c r="X1000">
        <v>0</v>
      </c>
      <c r="Y1000">
        <v>0</v>
      </c>
      <c r="Z1000">
        <v>1</v>
      </c>
      <c r="AA1000">
        <v>0</v>
      </c>
      <c r="AB1000">
        <v>0</v>
      </c>
    </row>
    <row r="1001" spans="1:28" x14ac:dyDescent="0.35">
      <c r="A1001" t="s">
        <v>1736</v>
      </c>
      <c r="B1001" s="1">
        <v>44158</v>
      </c>
      <c r="C1001" s="1">
        <v>44231</v>
      </c>
      <c r="D1001">
        <v>1</v>
      </c>
      <c r="E1001" t="s">
        <v>1737</v>
      </c>
      <c r="F1001" s="1">
        <v>44158</v>
      </c>
      <c r="G1001">
        <v>0</v>
      </c>
      <c r="H1001" s="1">
        <v>44232</v>
      </c>
      <c r="I1001">
        <v>1</v>
      </c>
      <c r="J1001">
        <v>1</v>
      </c>
      <c r="K1001">
        <v>1</v>
      </c>
      <c r="L1001">
        <v>1</v>
      </c>
      <c r="M1001">
        <v>0</v>
      </c>
      <c r="N1001">
        <v>0</v>
      </c>
      <c r="O1001">
        <v>0</v>
      </c>
      <c r="P1001">
        <v>0</v>
      </c>
      <c r="Q1001" t="s">
        <v>1898</v>
      </c>
      <c r="R1001" t="s">
        <v>1898</v>
      </c>
      <c r="S1001" t="s">
        <v>1898</v>
      </c>
      <c r="T1001" t="s">
        <v>1898</v>
      </c>
      <c r="U1001" t="s">
        <v>1898</v>
      </c>
      <c r="V1001" t="s">
        <v>1898</v>
      </c>
      <c r="W1001">
        <v>0</v>
      </c>
      <c r="X1001" t="s">
        <v>1898</v>
      </c>
      <c r="Y1001" t="s">
        <v>1898</v>
      </c>
      <c r="Z1001" t="s">
        <v>1898</v>
      </c>
      <c r="AA1001" t="s">
        <v>1898</v>
      </c>
      <c r="AB1001" t="s">
        <v>1898</v>
      </c>
    </row>
    <row r="1002" spans="1:28" x14ac:dyDescent="0.35">
      <c r="A1002" t="s">
        <v>1736</v>
      </c>
      <c r="B1002" s="1">
        <v>44196</v>
      </c>
      <c r="C1002" s="1">
        <v>44222</v>
      </c>
      <c r="D1002">
        <v>1</v>
      </c>
      <c r="E1002" t="s">
        <v>1740</v>
      </c>
      <c r="F1002" s="1">
        <v>44196</v>
      </c>
      <c r="G1002">
        <v>0</v>
      </c>
      <c r="H1002" s="1">
        <v>44223</v>
      </c>
      <c r="I1002">
        <v>1</v>
      </c>
      <c r="J1002">
        <v>0</v>
      </c>
      <c r="K1002">
        <v>1</v>
      </c>
      <c r="L1002">
        <v>0</v>
      </c>
      <c r="M1002">
        <v>0</v>
      </c>
      <c r="N1002">
        <v>0</v>
      </c>
      <c r="O1002">
        <v>0</v>
      </c>
      <c r="P1002">
        <v>0</v>
      </c>
      <c r="Q1002" t="s">
        <v>1898</v>
      </c>
      <c r="R1002" t="s">
        <v>1898</v>
      </c>
      <c r="S1002" t="s">
        <v>1898</v>
      </c>
      <c r="T1002" t="s">
        <v>1898</v>
      </c>
      <c r="U1002" t="s">
        <v>1898</v>
      </c>
      <c r="V1002" t="s">
        <v>1898</v>
      </c>
      <c r="W1002">
        <v>0</v>
      </c>
      <c r="X1002" t="s">
        <v>1898</v>
      </c>
      <c r="Y1002" t="s">
        <v>1898</v>
      </c>
      <c r="Z1002" t="s">
        <v>1898</v>
      </c>
      <c r="AA1002" t="s">
        <v>1898</v>
      </c>
      <c r="AB1002" t="s">
        <v>1898</v>
      </c>
    </row>
    <row r="1003" spans="1:28" x14ac:dyDescent="0.35">
      <c r="A1003" t="s">
        <v>1736</v>
      </c>
      <c r="B1003" s="1">
        <v>44223</v>
      </c>
      <c r="C1003" s="1">
        <v>44701</v>
      </c>
      <c r="D1003">
        <v>1</v>
      </c>
      <c r="E1003" t="s">
        <v>1740</v>
      </c>
      <c r="F1003" s="1">
        <v>44196</v>
      </c>
      <c r="G1003">
        <v>3</v>
      </c>
      <c r="H1003" s="1">
        <v>44223</v>
      </c>
      <c r="I1003">
        <v>1</v>
      </c>
      <c r="J1003">
        <v>0</v>
      </c>
      <c r="K1003">
        <v>1</v>
      </c>
      <c r="L1003">
        <v>0</v>
      </c>
      <c r="M1003">
        <v>0</v>
      </c>
      <c r="N1003">
        <v>0</v>
      </c>
      <c r="O1003">
        <v>0</v>
      </c>
      <c r="P1003">
        <v>0</v>
      </c>
      <c r="Q1003" t="s">
        <v>1898</v>
      </c>
      <c r="R1003" t="s">
        <v>1898</v>
      </c>
      <c r="S1003" t="s">
        <v>1898</v>
      </c>
      <c r="T1003" t="s">
        <v>1898</v>
      </c>
      <c r="U1003" t="s">
        <v>1898</v>
      </c>
      <c r="V1003" t="s">
        <v>1898</v>
      </c>
      <c r="W1003">
        <v>0</v>
      </c>
      <c r="X1003" t="s">
        <v>1898</v>
      </c>
      <c r="Y1003" t="s">
        <v>1898</v>
      </c>
      <c r="Z1003" t="s">
        <v>1898</v>
      </c>
      <c r="AA1003" t="s">
        <v>1898</v>
      </c>
      <c r="AB1003" t="s">
        <v>1898</v>
      </c>
    </row>
    <row r="1004" spans="1:28" x14ac:dyDescent="0.35">
      <c r="A1004" t="s">
        <v>1736</v>
      </c>
      <c r="B1004" s="1">
        <v>44232</v>
      </c>
      <c r="C1004" s="1">
        <v>44701</v>
      </c>
      <c r="D1004">
        <v>1</v>
      </c>
      <c r="E1004" t="s">
        <v>1737</v>
      </c>
      <c r="F1004" s="1">
        <v>44158</v>
      </c>
      <c r="G1004">
        <v>3</v>
      </c>
      <c r="H1004" s="1">
        <v>44232</v>
      </c>
      <c r="I1004">
        <v>1</v>
      </c>
      <c r="J1004">
        <v>1</v>
      </c>
      <c r="K1004">
        <v>1</v>
      </c>
      <c r="L1004">
        <v>1</v>
      </c>
      <c r="M1004">
        <v>0</v>
      </c>
      <c r="N1004">
        <v>0</v>
      </c>
      <c r="O1004">
        <v>0</v>
      </c>
      <c r="P1004">
        <v>0</v>
      </c>
      <c r="Q1004" t="s">
        <v>1898</v>
      </c>
      <c r="R1004" t="s">
        <v>1898</v>
      </c>
      <c r="S1004" t="s">
        <v>1898</v>
      </c>
      <c r="T1004" t="s">
        <v>1898</v>
      </c>
      <c r="U1004" t="s">
        <v>1898</v>
      </c>
      <c r="V1004" t="s">
        <v>1898</v>
      </c>
      <c r="W1004">
        <v>0</v>
      </c>
      <c r="X1004" t="s">
        <v>1898</v>
      </c>
      <c r="Y1004" t="s">
        <v>1898</v>
      </c>
      <c r="Z1004" t="s">
        <v>1898</v>
      </c>
      <c r="AA1004" t="s">
        <v>1898</v>
      </c>
      <c r="AB1004" t="s">
        <v>1898</v>
      </c>
    </row>
    <row r="1005" spans="1:28" x14ac:dyDescent="0.35">
      <c r="A1005" t="s">
        <v>1736</v>
      </c>
      <c r="B1005" s="1">
        <v>44511</v>
      </c>
      <c r="C1005" s="1">
        <v>44606</v>
      </c>
      <c r="D1005">
        <v>1</v>
      </c>
      <c r="E1005" t="s">
        <v>707</v>
      </c>
      <c r="F1005" s="1">
        <v>44511</v>
      </c>
      <c r="G1005">
        <v>0</v>
      </c>
      <c r="H1005" s="1">
        <v>44708</v>
      </c>
      <c r="I1005">
        <v>1</v>
      </c>
      <c r="J1005">
        <v>0</v>
      </c>
      <c r="K1005">
        <v>1</v>
      </c>
      <c r="L1005">
        <v>0</v>
      </c>
      <c r="M1005">
        <v>0</v>
      </c>
      <c r="N1005">
        <v>0</v>
      </c>
      <c r="O1005">
        <v>0</v>
      </c>
      <c r="P1005">
        <v>0</v>
      </c>
      <c r="Q1005" t="s">
        <v>1898</v>
      </c>
      <c r="R1005" t="s">
        <v>1898</v>
      </c>
      <c r="S1005" t="s">
        <v>1898</v>
      </c>
      <c r="T1005" t="s">
        <v>1898</v>
      </c>
      <c r="U1005" t="s">
        <v>1898</v>
      </c>
      <c r="V1005" t="s">
        <v>1898</v>
      </c>
      <c r="W1005">
        <v>0</v>
      </c>
      <c r="X1005" t="s">
        <v>1898</v>
      </c>
      <c r="Y1005" t="s">
        <v>1898</v>
      </c>
      <c r="Z1005" t="s">
        <v>1898</v>
      </c>
      <c r="AA1005" t="s">
        <v>1898</v>
      </c>
      <c r="AB1005" t="s">
        <v>1898</v>
      </c>
    </row>
    <row r="1006" spans="1:28" x14ac:dyDescent="0.35">
      <c r="A1006" t="s">
        <v>1736</v>
      </c>
      <c r="B1006" s="1">
        <v>44559</v>
      </c>
      <c r="C1006" s="1">
        <v>44701</v>
      </c>
      <c r="D1006">
        <v>1</v>
      </c>
      <c r="E1006" t="s">
        <v>1743</v>
      </c>
      <c r="F1006" s="1">
        <v>44559</v>
      </c>
      <c r="G1006">
        <v>0</v>
      </c>
      <c r="H1006" s="1">
        <v>44607</v>
      </c>
      <c r="I1006">
        <v>1</v>
      </c>
      <c r="J1006">
        <v>0</v>
      </c>
      <c r="K1006">
        <v>0</v>
      </c>
      <c r="L1006">
        <v>1</v>
      </c>
      <c r="M1006">
        <v>0</v>
      </c>
      <c r="N1006">
        <v>0</v>
      </c>
      <c r="O1006">
        <v>0</v>
      </c>
      <c r="P1006">
        <v>1</v>
      </c>
      <c r="Q1006">
        <v>0</v>
      </c>
      <c r="R1006">
        <v>0</v>
      </c>
      <c r="S1006">
        <v>1</v>
      </c>
      <c r="T1006">
        <v>0</v>
      </c>
      <c r="U1006">
        <v>0</v>
      </c>
      <c r="V1006">
        <v>0</v>
      </c>
      <c r="W1006">
        <v>1</v>
      </c>
      <c r="X1006">
        <v>0</v>
      </c>
      <c r="Y1006">
        <v>0</v>
      </c>
      <c r="Z1006">
        <v>1</v>
      </c>
      <c r="AA1006">
        <v>0</v>
      </c>
      <c r="AB1006">
        <v>0</v>
      </c>
    </row>
    <row r="1007" spans="1:28" x14ac:dyDescent="0.35">
      <c r="A1007" t="s">
        <v>1736</v>
      </c>
      <c r="B1007" s="1">
        <v>44570</v>
      </c>
      <c r="C1007" s="1">
        <v>44605</v>
      </c>
      <c r="D1007">
        <v>1</v>
      </c>
      <c r="E1007" t="s">
        <v>1753</v>
      </c>
      <c r="F1007" s="1">
        <v>44570</v>
      </c>
      <c r="G1007">
        <v>0</v>
      </c>
      <c r="H1007" s="1">
        <v>44708</v>
      </c>
      <c r="I1007">
        <v>1</v>
      </c>
      <c r="J1007">
        <v>0</v>
      </c>
      <c r="K1007">
        <v>1</v>
      </c>
      <c r="L1007">
        <v>0</v>
      </c>
      <c r="M1007">
        <v>0</v>
      </c>
      <c r="N1007">
        <v>0</v>
      </c>
      <c r="O1007">
        <v>0</v>
      </c>
      <c r="P1007">
        <v>0</v>
      </c>
      <c r="Q1007" t="s">
        <v>1898</v>
      </c>
      <c r="R1007" t="s">
        <v>1898</v>
      </c>
      <c r="S1007" t="s">
        <v>1898</v>
      </c>
      <c r="T1007" t="s">
        <v>1898</v>
      </c>
      <c r="U1007" t="s">
        <v>1898</v>
      </c>
      <c r="V1007" t="s">
        <v>1898</v>
      </c>
      <c r="W1007">
        <v>0</v>
      </c>
      <c r="X1007" t="s">
        <v>1898</v>
      </c>
      <c r="Y1007" t="s">
        <v>1898</v>
      </c>
      <c r="Z1007" t="s">
        <v>1898</v>
      </c>
      <c r="AA1007" t="s">
        <v>1898</v>
      </c>
      <c r="AB1007" t="s">
        <v>1898</v>
      </c>
    </row>
    <row r="1008" spans="1:28" x14ac:dyDescent="0.35">
      <c r="A1008" t="s">
        <v>1736</v>
      </c>
      <c r="B1008" s="1">
        <v>44570</v>
      </c>
      <c r="C1008" s="1">
        <v>44606</v>
      </c>
      <c r="D1008">
        <v>1</v>
      </c>
      <c r="E1008" t="s">
        <v>1744</v>
      </c>
      <c r="F1008" s="1">
        <v>44570</v>
      </c>
      <c r="G1008">
        <v>0</v>
      </c>
      <c r="H1008" s="1">
        <v>44607</v>
      </c>
      <c r="I1008">
        <v>1</v>
      </c>
      <c r="J1008">
        <v>0</v>
      </c>
      <c r="K1008">
        <v>1</v>
      </c>
      <c r="L1008">
        <v>1</v>
      </c>
      <c r="M1008">
        <v>0</v>
      </c>
      <c r="N1008">
        <v>0</v>
      </c>
      <c r="O1008">
        <v>0</v>
      </c>
      <c r="P1008">
        <v>0</v>
      </c>
      <c r="Q1008" t="s">
        <v>1898</v>
      </c>
      <c r="R1008" t="s">
        <v>1898</v>
      </c>
      <c r="S1008" t="s">
        <v>1898</v>
      </c>
      <c r="T1008" t="s">
        <v>1898</v>
      </c>
      <c r="U1008" t="s">
        <v>1898</v>
      </c>
      <c r="V1008" t="s">
        <v>1898</v>
      </c>
      <c r="W1008">
        <v>0</v>
      </c>
      <c r="X1008" t="s">
        <v>1898</v>
      </c>
      <c r="Y1008" t="s">
        <v>1898</v>
      </c>
      <c r="Z1008" t="s">
        <v>1898</v>
      </c>
      <c r="AA1008" t="s">
        <v>1898</v>
      </c>
      <c r="AB1008" t="s">
        <v>1898</v>
      </c>
    </row>
    <row r="1009" spans="1:28" x14ac:dyDescent="0.35">
      <c r="A1009" t="s">
        <v>1736</v>
      </c>
      <c r="B1009" s="1">
        <v>44570</v>
      </c>
      <c r="C1009" s="1">
        <v>44606</v>
      </c>
      <c r="D1009">
        <v>1</v>
      </c>
      <c r="E1009" t="s">
        <v>1748</v>
      </c>
      <c r="F1009" s="1">
        <v>44570</v>
      </c>
      <c r="G1009">
        <v>0</v>
      </c>
      <c r="H1009" s="1">
        <v>44607</v>
      </c>
      <c r="I1009">
        <v>0</v>
      </c>
      <c r="J1009" t="s">
        <v>1898</v>
      </c>
      <c r="K1009" t="s">
        <v>1898</v>
      </c>
      <c r="L1009" t="s">
        <v>1898</v>
      </c>
      <c r="M1009" t="s">
        <v>1898</v>
      </c>
      <c r="N1009" t="s">
        <v>1898</v>
      </c>
      <c r="O1009" t="s">
        <v>1898</v>
      </c>
      <c r="P1009">
        <v>1</v>
      </c>
      <c r="Q1009">
        <v>0</v>
      </c>
      <c r="R1009">
        <v>1</v>
      </c>
      <c r="S1009">
        <v>0</v>
      </c>
      <c r="T1009">
        <v>0</v>
      </c>
      <c r="U1009">
        <v>0</v>
      </c>
      <c r="V1009">
        <v>0</v>
      </c>
      <c r="W1009">
        <v>0</v>
      </c>
      <c r="X1009" t="s">
        <v>1898</v>
      </c>
      <c r="Y1009" t="s">
        <v>1898</v>
      </c>
      <c r="Z1009" t="s">
        <v>1898</v>
      </c>
      <c r="AA1009" t="s">
        <v>1898</v>
      </c>
      <c r="AB1009" t="s">
        <v>1898</v>
      </c>
    </row>
    <row r="1010" spans="1:28" x14ac:dyDescent="0.35">
      <c r="A1010" t="s">
        <v>1736</v>
      </c>
      <c r="B1010" s="1">
        <v>44572</v>
      </c>
      <c r="C1010" s="1">
        <v>44701</v>
      </c>
      <c r="D1010">
        <v>1</v>
      </c>
      <c r="E1010" t="s">
        <v>1755</v>
      </c>
      <c r="F1010" s="1">
        <v>44572</v>
      </c>
      <c r="G1010">
        <v>0</v>
      </c>
      <c r="H1010" s="1">
        <v>44242</v>
      </c>
      <c r="I1010">
        <v>0</v>
      </c>
      <c r="J1010" t="s">
        <v>1898</v>
      </c>
      <c r="K1010" t="s">
        <v>1898</v>
      </c>
      <c r="L1010" t="s">
        <v>1898</v>
      </c>
      <c r="M1010" t="s">
        <v>1898</v>
      </c>
      <c r="N1010" t="s">
        <v>1898</v>
      </c>
      <c r="O1010" t="s">
        <v>1898</v>
      </c>
      <c r="P1010">
        <v>1</v>
      </c>
      <c r="Q1010">
        <v>0</v>
      </c>
      <c r="R1010">
        <v>0</v>
      </c>
      <c r="S1010">
        <v>1</v>
      </c>
      <c r="T1010">
        <v>0</v>
      </c>
      <c r="U1010">
        <v>0</v>
      </c>
      <c r="V1010">
        <v>0</v>
      </c>
      <c r="W1010">
        <v>0</v>
      </c>
      <c r="X1010" t="s">
        <v>1898</v>
      </c>
      <c r="Y1010" t="s">
        <v>1898</v>
      </c>
      <c r="Z1010" t="s">
        <v>1898</v>
      </c>
      <c r="AA1010" t="s">
        <v>1898</v>
      </c>
      <c r="AB1010" t="s">
        <v>1898</v>
      </c>
    </row>
    <row r="1011" spans="1:28" x14ac:dyDescent="0.35">
      <c r="A1011" t="s">
        <v>1736</v>
      </c>
      <c r="B1011" s="1">
        <v>44572</v>
      </c>
      <c r="C1011" s="1">
        <v>44701</v>
      </c>
      <c r="D1011">
        <v>1</v>
      </c>
      <c r="E1011" t="s">
        <v>1756</v>
      </c>
      <c r="F1011" s="1">
        <v>44572</v>
      </c>
      <c r="G1011">
        <v>0</v>
      </c>
      <c r="H1011" s="1">
        <v>44607</v>
      </c>
      <c r="I1011">
        <v>1</v>
      </c>
      <c r="J1011">
        <v>0</v>
      </c>
      <c r="K1011">
        <v>0</v>
      </c>
      <c r="L1011">
        <v>1</v>
      </c>
      <c r="M1011">
        <v>0</v>
      </c>
      <c r="N1011">
        <v>0</v>
      </c>
      <c r="O1011">
        <v>0</v>
      </c>
      <c r="P1011">
        <v>1</v>
      </c>
      <c r="Q1011">
        <v>0</v>
      </c>
      <c r="R1011">
        <v>0</v>
      </c>
      <c r="S1011">
        <v>1</v>
      </c>
      <c r="T1011">
        <v>0</v>
      </c>
      <c r="U1011">
        <v>0</v>
      </c>
      <c r="V1011">
        <v>0</v>
      </c>
      <c r="W1011">
        <v>0</v>
      </c>
      <c r="X1011" t="s">
        <v>1898</v>
      </c>
      <c r="Y1011" t="s">
        <v>1898</v>
      </c>
      <c r="Z1011" t="s">
        <v>1898</v>
      </c>
      <c r="AA1011" t="s">
        <v>1898</v>
      </c>
      <c r="AB1011" t="s">
        <v>1898</v>
      </c>
    </row>
    <row r="1012" spans="1:28" x14ac:dyDescent="0.35">
      <c r="A1012" t="s">
        <v>1736</v>
      </c>
      <c r="B1012" s="1">
        <v>44572</v>
      </c>
      <c r="C1012" s="1">
        <v>44701</v>
      </c>
      <c r="D1012">
        <v>1</v>
      </c>
      <c r="E1012" t="s">
        <v>1757</v>
      </c>
      <c r="F1012" s="1">
        <v>44572</v>
      </c>
      <c r="G1012">
        <v>0</v>
      </c>
      <c r="H1012" s="1">
        <v>44607</v>
      </c>
      <c r="I1012">
        <v>1</v>
      </c>
      <c r="J1012">
        <v>1</v>
      </c>
      <c r="K1012">
        <v>1</v>
      </c>
      <c r="L1012">
        <v>1</v>
      </c>
      <c r="M1012">
        <v>0</v>
      </c>
      <c r="N1012">
        <v>0</v>
      </c>
      <c r="O1012">
        <v>0</v>
      </c>
      <c r="P1012">
        <v>1</v>
      </c>
      <c r="Q1012">
        <v>1</v>
      </c>
      <c r="R1012">
        <v>0</v>
      </c>
      <c r="S1012">
        <v>1</v>
      </c>
      <c r="T1012">
        <v>0</v>
      </c>
      <c r="U1012">
        <v>0</v>
      </c>
      <c r="V1012">
        <v>0</v>
      </c>
      <c r="W1012">
        <v>0</v>
      </c>
      <c r="X1012" t="s">
        <v>1898</v>
      </c>
      <c r="Y1012" t="s">
        <v>1898</v>
      </c>
      <c r="Z1012" t="s">
        <v>1898</v>
      </c>
      <c r="AA1012" t="s">
        <v>1898</v>
      </c>
      <c r="AB1012" t="s">
        <v>1898</v>
      </c>
    </row>
    <row r="1013" spans="1:28" x14ac:dyDescent="0.35">
      <c r="A1013" t="s">
        <v>1736</v>
      </c>
      <c r="B1013" s="1">
        <v>44573</v>
      </c>
      <c r="C1013" s="1">
        <v>44602</v>
      </c>
      <c r="D1013">
        <v>1</v>
      </c>
      <c r="E1013" t="s">
        <v>1758</v>
      </c>
      <c r="F1013" s="1">
        <v>44573</v>
      </c>
      <c r="G1013">
        <v>0</v>
      </c>
      <c r="H1013" s="1">
        <v>44602</v>
      </c>
      <c r="I1013">
        <v>0</v>
      </c>
      <c r="J1013" t="s">
        <v>1898</v>
      </c>
      <c r="K1013" t="s">
        <v>1898</v>
      </c>
      <c r="L1013" t="s">
        <v>1898</v>
      </c>
      <c r="M1013" t="s">
        <v>1898</v>
      </c>
      <c r="N1013" t="s">
        <v>1898</v>
      </c>
      <c r="O1013" t="s">
        <v>1898</v>
      </c>
      <c r="P1013">
        <v>1</v>
      </c>
      <c r="Q1013">
        <v>0</v>
      </c>
      <c r="R1013">
        <v>0</v>
      </c>
      <c r="S1013">
        <v>1</v>
      </c>
      <c r="T1013">
        <v>0</v>
      </c>
      <c r="U1013">
        <v>0</v>
      </c>
      <c r="V1013">
        <v>0</v>
      </c>
      <c r="W1013">
        <v>0</v>
      </c>
      <c r="X1013" t="s">
        <v>1898</v>
      </c>
      <c r="Y1013" t="s">
        <v>1898</v>
      </c>
      <c r="Z1013" t="s">
        <v>1898</v>
      </c>
      <c r="AA1013" t="s">
        <v>1898</v>
      </c>
      <c r="AB1013" t="s">
        <v>1898</v>
      </c>
    </row>
    <row r="1014" spans="1:28" x14ac:dyDescent="0.35">
      <c r="A1014" t="s">
        <v>1736</v>
      </c>
      <c r="B1014" s="1">
        <v>44603</v>
      </c>
      <c r="C1014" s="1">
        <v>44701</v>
      </c>
      <c r="D1014">
        <v>1</v>
      </c>
      <c r="E1014" t="s">
        <v>1758</v>
      </c>
      <c r="F1014" s="1">
        <v>44573</v>
      </c>
      <c r="G1014">
        <v>3</v>
      </c>
      <c r="H1014" s="1">
        <v>44602</v>
      </c>
      <c r="I1014">
        <v>0</v>
      </c>
      <c r="J1014" t="s">
        <v>1898</v>
      </c>
      <c r="K1014" t="s">
        <v>1898</v>
      </c>
      <c r="L1014" t="s">
        <v>1898</v>
      </c>
      <c r="M1014" t="s">
        <v>1898</v>
      </c>
      <c r="N1014" t="s">
        <v>1898</v>
      </c>
      <c r="O1014" t="s">
        <v>1898</v>
      </c>
      <c r="P1014">
        <v>1</v>
      </c>
      <c r="Q1014">
        <v>0</v>
      </c>
      <c r="R1014">
        <v>0</v>
      </c>
      <c r="S1014">
        <v>1</v>
      </c>
      <c r="T1014">
        <v>0</v>
      </c>
      <c r="U1014">
        <v>0</v>
      </c>
      <c r="V1014">
        <v>0</v>
      </c>
      <c r="W1014">
        <v>0</v>
      </c>
      <c r="X1014" t="s">
        <v>1898</v>
      </c>
      <c r="Y1014" t="s">
        <v>1898</v>
      </c>
      <c r="Z1014" t="s">
        <v>1898</v>
      </c>
      <c r="AA1014" t="s">
        <v>1898</v>
      </c>
      <c r="AB1014" t="s">
        <v>1898</v>
      </c>
    </row>
    <row r="1015" spans="1:28" x14ac:dyDescent="0.35">
      <c r="A1015" t="s">
        <v>1736</v>
      </c>
      <c r="B1015" s="1">
        <v>44606</v>
      </c>
      <c r="C1015" s="1">
        <v>44627</v>
      </c>
      <c r="D1015">
        <v>1</v>
      </c>
      <c r="E1015" t="s">
        <v>1753</v>
      </c>
      <c r="F1015" s="1">
        <v>44570</v>
      </c>
      <c r="G1015">
        <v>1</v>
      </c>
      <c r="H1015" s="1">
        <v>44708</v>
      </c>
      <c r="I1015">
        <v>1</v>
      </c>
      <c r="J1015">
        <v>0</v>
      </c>
      <c r="K1015">
        <v>1</v>
      </c>
      <c r="L1015">
        <v>0</v>
      </c>
      <c r="M1015">
        <v>0</v>
      </c>
      <c r="N1015">
        <v>0</v>
      </c>
      <c r="O1015">
        <v>0</v>
      </c>
      <c r="P1015">
        <v>0</v>
      </c>
      <c r="Q1015" t="s">
        <v>1898</v>
      </c>
      <c r="R1015" t="s">
        <v>1898</v>
      </c>
      <c r="S1015" t="s">
        <v>1898</v>
      </c>
      <c r="T1015" t="s">
        <v>1898</v>
      </c>
      <c r="U1015" t="s">
        <v>1898</v>
      </c>
      <c r="V1015" t="s">
        <v>1898</v>
      </c>
      <c r="W1015">
        <v>0</v>
      </c>
      <c r="X1015" t="s">
        <v>1898</v>
      </c>
      <c r="Y1015" t="s">
        <v>1898</v>
      </c>
      <c r="Z1015" t="s">
        <v>1898</v>
      </c>
      <c r="AA1015" t="s">
        <v>1898</v>
      </c>
      <c r="AB1015" t="s">
        <v>1898</v>
      </c>
    </row>
    <row r="1016" spans="1:28" x14ac:dyDescent="0.35">
      <c r="A1016" t="s">
        <v>1736</v>
      </c>
      <c r="B1016" s="1">
        <v>44607</v>
      </c>
      <c r="C1016" s="1">
        <v>44628</v>
      </c>
      <c r="D1016">
        <v>1</v>
      </c>
      <c r="E1016" t="s">
        <v>707</v>
      </c>
      <c r="F1016" s="1">
        <v>44511</v>
      </c>
      <c r="G1016">
        <v>1</v>
      </c>
      <c r="H1016" s="1">
        <v>44708</v>
      </c>
      <c r="I1016">
        <v>1</v>
      </c>
      <c r="J1016">
        <v>0</v>
      </c>
      <c r="K1016">
        <v>1</v>
      </c>
      <c r="L1016">
        <v>0</v>
      </c>
      <c r="M1016">
        <v>0</v>
      </c>
      <c r="N1016">
        <v>0</v>
      </c>
      <c r="O1016">
        <v>0</v>
      </c>
      <c r="P1016">
        <v>0</v>
      </c>
      <c r="Q1016" t="s">
        <v>1898</v>
      </c>
      <c r="R1016" t="s">
        <v>1898</v>
      </c>
      <c r="S1016" t="s">
        <v>1898</v>
      </c>
      <c r="T1016" t="s">
        <v>1898</v>
      </c>
      <c r="U1016" t="s">
        <v>1898</v>
      </c>
      <c r="V1016" t="s">
        <v>1898</v>
      </c>
      <c r="W1016">
        <v>0</v>
      </c>
      <c r="X1016" t="s">
        <v>1898</v>
      </c>
      <c r="Y1016" t="s">
        <v>1898</v>
      </c>
      <c r="Z1016" t="s">
        <v>1898</v>
      </c>
      <c r="AA1016" t="s">
        <v>1898</v>
      </c>
      <c r="AB1016" t="s">
        <v>1898</v>
      </c>
    </row>
    <row r="1017" spans="1:28" x14ac:dyDescent="0.35">
      <c r="A1017" t="s">
        <v>1736</v>
      </c>
      <c r="B1017" s="1">
        <v>44607</v>
      </c>
      <c r="C1017" s="1">
        <v>44701</v>
      </c>
      <c r="D1017">
        <v>1</v>
      </c>
      <c r="E1017" t="s">
        <v>1744</v>
      </c>
      <c r="F1017" s="1">
        <v>44570</v>
      </c>
      <c r="G1017">
        <v>3</v>
      </c>
      <c r="H1017" s="1">
        <v>44607</v>
      </c>
      <c r="I1017">
        <v>1</v>
      </c>
      <c r="J1017">
        <v>0</v>
      </c>
      <c r="K1017">
        <v>1</v>
      </c>
      <c r="L1017">
        <v>1</v>
      </c>
      <c r="M1017">
        <v>0</v>
      </c>
      <c r="N1017">
        <v>0</v>
      </c>
      <c r="O1017">
        <v>0</v>
      </c>
      <c r="P1017">
        <v>0</v>
      </c>
      <c r="Q1017" t="s">
        <v>1898</v>
      </c>
      <c r="R1017" t="s">
        <v>1898</v>
      </c>
      <c r="S1017" t="s">
        <v>1898</v>
      </c>
      <c r="T1017" t="s">
        <v>1898</v>
      </c>
      <c r="U1017" t="s">
        <v>1898</v>
      </c>
      <c r="V1017" t="s">
        <v>1898</v>
      </c>
      <c r="W1017">
        <v>0</v>
      </c>
      <c r="X1017" t="s">
        <v>1898</v>
      </c>
      <c r="Y1017" t="s">
        <v>1898</v>
      </c>
      <c r="Z1017" t="s">
        <v>1898</v>
      </c>
      <c r="AA1017" t="s">
        <v>1898</v>
      </c>
      <c r="AB1017" t="s">
        <v>1898</v>
      </c>
    </row>
    <row r="1018" spans="1:28" x14ac:dyDescent="0.35">
      <c r="A1018" t="s">
        <v>1736</v>
      </c>
      <c r="B1018" s="1">
        <v>44607</v>
      </c>
      <c r="C1018" s="1">
        <v>44701</v>
      </c>
      <c r="D1018">
        <v>1</v>
      </c>
      <c r="E1018" t="s">
        <v>1748</v>
      </c>
      <c r="F1018" s="1">
        <v>44570</v>
      </c>
      <c r="G1018">
        <v>3</v>
      </c>
      <c r="H1018" s="1">
        <v>44607</v>
      </c>
      <c r="I1018">
        <v>0</v>
      </c>
      <c r="J1018" t="s">
        <v>1898</v>
      </c>
      <c r="K1018" t="s">
        <v>1898</v>
      </c>
      <c r="L1018" t="s">
        <v>1898</v>
      </c>
      <c r="M1018" t="s">
        <v>1898</v>
      </c>
      <c r="N1018" t="s">
        <v>1898</v>
      </c>
      <c r="O1018" t="s">
        <v>1898</v>
      </c>
      <c r="P1018">
        <v>1</v>
      </c>
      <c r="Q1018">
        <v>0</v>
      </c>
      <c r="R1018">
        <v>1</v>
      </c>
      <c r="S1018">
        <v>0</v>
      </c>
      <c r="T1018">
        <v>0</v>
      </c>
      <c r="U1018">
        <v>0</v>
      </c>
      <c r="V1018">
        <v>0</v>
      </c>
      <c r="W1018">
        <v>0</v>
      </c>
      <c r="X1018" t="s">
        <v>1898</v>
      </c>
      <c r="Y1018" t="s">
        <v>1898</v>
      </c>
      <c r="Z1018" t="s">
        <v>1898</v>
      </c>
      <c r="AA1018" t="s">
        <v>1898</v>
      </c>
      <c r="AB1018" t="s">
        <v>1898</v>
      </c>
    </row>
    <row r="1019" spans="1:28" x14ac:dyDescent="0.35">
      <c r="A1019" t="s">
        <v>1736</v>
      </c>
      <c r="B1019" s="1">
        <v>44628</v>
      </c>
      <c r="C1019" s="1">
        <v>44701</v>
      </c>
      <c r="D1019">
        <v>1</v>
      </c>
      <c r="E1019" t="s">
        <v>1753</v>
      </c>
      <c r="F1019" s="1">
        <v>44570</v>
      </c>
      <c r="G1019">
        <v>2</v>
      </c>
      <c r="H1019" s="1">
        <v>44708</v>
      </c>
      <c r="I1019">
        <v>1</v>
      </c>
      <c r="J1019">
        <v>0</v>
      </c>
      <c r="K1019">
        <v>1</v>
      </c>
      <c r="L1019">
        <v>0</v>
      </c>
      <c r="M1019">
        <v>0</v>
      </c>
      <c r="N1019">
        <v>0</v>
      </c>
      <c r="O1019">
        <v>0</v>
      </c>
      <c r="P1019">
        <v>0</v>
      </c>
      <c r="Q1019" t="s">
        <v>1898</v>
      </c>
      <c r="R1019" t="s">
        <v>1898</v>
      </c>
      <c r="S1019" t="s">
        <v>1898</v>
      </c>
      <c r="T1019" t="s">
        <v>1898</v>
      </c>
      <c r="U1019" t="s">
        <v>1898</v>
      </c>
      <c r="V1019" t="s">
        <v>1898</v>
      </c>
      <c r="W1019">
        <v>0</v>
      </c>
      <c r="X1019" t="s">
        <v>1898</v>
      </c>
      <c r="Y1019" t="s">
        <v>1898</v>
      </c>
      <c r="Z1019" t="s">
        <v>1898</v>
      </c>
      <c r="AA1019" t="s">
        <v>1898</v>
      </c>
      <c r="AB1019" t="s">
        <v>1898</v>
      </c>
    </row>
    <row r="1020" spans="1:28" x14ac:dyDescent="0.35">
      <c r="A1020" t="s">
        <v>1736</v>
      </c>
      <c r="B1020" s="1">
        <v>44629</v>
      </c>
      <c r="C1020" s="1">
        <v>44701</v>
      </c>
      <c r="D1020">
        <v>1</v>
      </c>
      <c r="E1020" t="s">
        <v>707</v>
      </c>
      <c r="F1020" s="1">
        <v>44511</v>
      </c>
      <c r="G1020">
        <v>2</v>
      </c>
      <c r="H1020" s="1">
        <v>44708</v>
      </c>
      <c r="I1020">
        <v>1</v>
      </c>
      <c r="J1020">
        <v>0</v>
      </c>
      <c r="K1020">
        <v>1</v>
      </c>
      <c r="L1020">
        <v>0</v>
      </c>
      <c r="M1020">
        <v>0</v>
      </c>
      <c r="N1020">
        <v>0</v>
      </c>
      <c r="O1020">
        <v>0</v>
      </c>
      <c r="P1020">
        <v>0</v>
      </c>
      <c r="Q1020" t="s">
        <v>1898</v>
      </c>
      <c r="R1020" t="s">
        <v>1898</v>
      </c>
      <c r="S1020" t="s">
        <v>1898</v>
      </c>
      <c r="T1020" t="s">
        <v>1898</v>
      </c>
      <c r="U1020" t="s">
        <v>1898</v>
      </c>
      <c r="V1020" t="s">
        <v>1898</v>
      </c>
      <c r="W1020">
        <v>0</v>
      </c>
      <c r="X1020" t="s">
        <v>1898</v>
      </c>
      <c r="Y1020" t="s">
        <v>1898</v>
      </c>
      <c r="Z1020" t="s">
        <v>1898</v>
      </c>
      <c r="AA1020" t="s">
        <v>1898</v>
      </c>
      <c r="AB1020" t="s">
        <v>1898</v>
      </c>
    </row>
    <row r="1021" spans="1:28" x14ac:dyDescent="0.35">
      <c r="A1021" t="s">
        <v>1764</v>
      </c>
      <c r="B1021" s="1">
        <v>44197</v>
      </c>
      <c r="C1021" s="1">
        <v>44202</v>
      </c>
      <c r="D1021">
        <v>0</v>
      </c>
      <c r="E1021" t="s">
        <v>1898</v>
      </c>
      <c r="G1021" t="s">
        <v>1898</v>
      </c>
      <c r="I1021" t="s">
        <v>1898</v>
      </c>
      <c r="J1021" t="s">
        <v>1898</v>
      </c>
      <c r="K1021" t="s">
        <v>1898</v>
      </c>
      <c r="L1021" t="s">
        <v>1898</v>
      </c>
      <c r="M1021" t="s">
        <v>1898</v>
      </c>
      <c r="N1021" t="s">
        <v>1898</v>
      </c>
      <c r="O1021" t="s">
        <v>1898</v>
      </c>
      <c r="P1021" t="s">
        <v>1898</v>
      </c>
      <c r="Q1021" t="s">
        <v>1898</v>
      </c>
      <c r="R1021" t="s">
        <v>1898</v>
      </c>
      <c r="S1021" t="s">
        <v>1898</v>
      </c>
      <c r="T1021" t="s">
        <v>1898</v>
      </c>
      <c r="U1021" t="s">
        <v>1898</v>
      </c>
      <c r="V1021" t="s">
        <v>1898</v>
      </c>
      <c r="W1021" t="s">
        <v>1898</v>
      </c>
      <c r="X1021" t="s">
        <v>1898</v>
      </c>
      <c r="Y1021" t="s">
        <v>1898</v>
      </c>
      <c r="Z1021" t="s">
        <v>1898</v>
      </c>
      <c r="AA1021" t="s">
        <v>1898</v>
      </c>
      <c r="AB1021" t="s">
        <v>1898</v>
      </c>
    </row>
    <row r="1022" spans="1:28" x14ac:dyDescent="0.35">
      <c r="A1022" t="s">
        <v>1764</v>
      </c>
      <c r="B1022" s="1">
        <v>44203</v>
      </c>
      <c r="C1022" s="1">
        <v>44629</v>
      </c>
      <c r="D1022">
        <v>1</v>
      </c>
      <c r="E1022" t="s">
        <v>1765</v>
      </c>
      <c r="F1022" s="1">
        <v>44203</v>
      </c>
      <c r="G1022">
        <v>0</v>
      </c>
      <c r="H1022" s="1">
        <v>44571</v>
      </c>
      <c r="I1022">
        <v>0</v>
      </c>
      <c r="J1022" t="s">
        <v>1898</v>
      </c>
      <c r="K1022" t="s">
        <v>1898</v>
      </c>
      <c r="L1022" t="s">
        <v>1898</v>
      </c>
      <c r="M1022" t="s">
        <v>1898</v>
      </c>
      <c r="N1022" t="s">
        <v>1898</v>
      </c>
      <c r="O1022" t="s">
        <v>1898</v>
      </c>
      <c r="P1022">
        <v>1</v>
      </c>
      <c r="Q1022">
        <v>0</v>
      </c>
      <c r="R1022">
        <v>0</v>
      </c>
      <c r="S1022">
        <v>1</v>
      </c>
      <c r="T1022">
        <v>0</v>
      </c>
      <c r="U1022">
        <v>0</v>
      </c>
      <c r="V1022">
        <v>0</v>
      </c>
      <c r="W1022">
        <v>0</v>
      </c>
      <c r="X1022" t="s">
        <v>1898</v>
      </c>
      <c r="Y1022" t="s">
        <v>1898</v>
      </c>
      <c r="Z1022" t="s">
        <v>1898</v>
      </c>
      <c r="AA1022" t="s">
        <v>1898</v>
      </c>
      <c r="AB1022" t="s">
        <v>1898</v>
      </c>
    </row>
    <row r="1023" spans="1:28" x14ac:dyDescent="0.35">
      <c r="A1023" t="s">
        <v>1764</v>
      </c>
      <c r="B1023" s="1">
        <v>44207</v>
      </c>
      <c r="C1023" s="1">
        <v>44310</v>
      </c>
      <c r="D1023">
        <v>1</v>
      </c>
      <c r="E1023" t="s">
        <v>1766</v>
      </c>
      <c r="F1023" s="1">
        <v>44207</v>
      </c>
      <c r="G1023">
        <v>0</v>
      </c>
      <c r="H1023" s="1">
        <v>44571</v>
      </c>
      <c r="I1023">
        <v>1</v>
      </c>
      <c r="J1023">
        <v>0</v>
      </c>
      <c r="K1023">
        <v>1</v>
      </c>
      <c r="L1023">
        <v>0</v>
      </c>
      <c r="M1023">
        <v>0</v>
      </c>
      <c r="N1023">
        <v>0</v>
      </c>
      <c r="O1023">
        <v>0</v>
      </c>
      <c r="P1023">
        <v>0</v>
      </c>
      <c r="Q1023" t="s">
        <v>1898</v>
      </c>
      <c r="R1023" t="s">
        <v>1898</v>
      </c>
      <c r="S1023" t="s">
        <v>1898</v>
      </c>
      <c r="T1023" t="s">
        <v>1898</v>
      </c>
      <c r="U1023" t="s">
        <v>1898</v>
      </c>
      <c r="V1023" t="s">
        <v>1898</v>
      </c>
      <c r="W1023">
        <v>0</v>
      </c>
      <c r="X1023" t="s">
        <v>1898</v>
      </c>
      <c r="Y1023" t="s">
        <v>1898</v>
      </c>
      <c r="Z1023" t="s">
        <v>1898</v>
      </c>
      <c r="AA1023" t="s">
        <v>1898</v>
      </c>
      <c r="AB1023" t="s">
        <v>1898</v>
      </c>
    </row>
    <row r="1024" spans="1:28" x14ac:dyDescent="0.35">
      <c r="A1024" t="s">
        <v>1764</v>
      </c>
      <c r="B1024" s="1">
        <v>44207</v>
      </c>
      <c r="C1024" s="1">
        <v>44701</v>
      </c>
      <c r="D1024">
        <v>1</v>
      </c>
      <c r="E1024" t="s">
        <v>1769</v>
      </c>
      <c r="F1024" s="1">
        <v>44207</v>
      </c>
      <c r="G1024">
        <v>0</v>
      </c>
      <c r="H1024" s="1">
        <v>44571</v>
      </c>
      <c r="I1024">
        <v>0</v>
      </c>
      <c r="J1024" t="s">
        <v>1898</v>
      </c>
      <c r="K1024" t="s">
        <v>1898</v>
      </c>
      <c r="L1024" t="s">
        <v>1898</v>
      </c>
      <c r="M1024" t="s">
        <v>1898</v>
      </c>
      <c r="N1024" t="s">
        <v>1898</v>
      </c>
      <c r="O1024" t="s">
        <v>1898</v>
      </c>
      <c r="P1024">
        <v>1</v>
      </c>
      <c r="Q1024">
        <v>0</v>
      </c>
      <c r="R1024">
        <v>1</v>
      </c>
      <c r="S1024">
        <v>1</v>
      </c>
      <c r="T1024">
        <v>0</v>
      </c>
      <c r="U1024">
        <v>0</v>
      </c>
      <c r="V1024">
        <v>0</v>
      </c>
      <c r="W1024">
        <v>1</v>
      </c>
      <c r="X1024">
        <v>0</v>
      </c>
      <c r="Y1024">
        <v>1</v>
      </c>
      <c r="Z1024">
        <v>1</v>
      </c>
      <c r="AA1024">
        <v>0</v>
      </c>
      <c r="AB1024">
        <v>0</v>
      </c>
    </row>
    <row r="1025" spans="1:28" x14ac:dyDescent="0.35">
      <c r="A1025" t="s">
        <v>1764</v>
      </c>
      <c r="B1025" s="1">
        <v>44207</v>
      </c>
      <c r="C1025" s="1">
        <v>44701</v>
      </c>
      <c r="D1025">
        <v>1</v>
      </c>
      <c r="E1025" t="s">
        <v>1779</v>
      </c>
      <c r="F1025" s="1">
        <v>44207</v>
      </c>
      <c r="G1025">
        <v>0</v>
      </c>
      <c r="H1025" s="1">
        <v>44571</v>
      </c>
      <c r="I1025">
        <v>0</v>
      </c>
      <c r="J1025" t="s">
        <v>1898</v>
      </c>
      <c r="K1025" t="s">
        <v>1898</v>
      </c>
      <c r="L1025" t="s">
        <v>1898</v>
      </c>
      <c r="M1025" t="s">
        <v>1898</v>
      </c>
      <c r="N1025" t="s">
        <v>1898</v>
      </c>
      <c r="O1025" t="s">
        <v>1898</v>
      </c>
      <c r="P1025">
        <v>1</v>
      </c>
      <c r="Q1025">
        <v>0</v>
      </c>
      <c r="R1025">
        <v>0</v>
      </c>
      <c r="S1025">
        <v>1</v>
      </c>
      <c r="T1025">
        <v>0</v>
      </c>
      <c r="U1025">
        <v>0</v>
      </c>
      <c r="V1025">
        <v>0</v>
      </c>
      <c r="W1025">
        <v>1</v>
      </c>
      <c r="X1025">
        <v>0</v>
      </c>
      <c r="Y1025">
        <v>0</v>
      </c>
      <c r="Z1025">
        <v>1</v>
      </c>
      <c r="AA1025">
        <v>0</v>
      </c>
      <c r="AB1025">
        <v>0</v>
      </c>
    </row>
    <row r="1026" spans="1:28" x14ac:dyDescent="0.35">
      <c r="A1026" t="s">
        <v>1764</v>
      </c>
      <c r="B1026" s="1">
        <v>44207</v>
      </c>
      <c r="C1026" s="1">
        <v>44701</v>
      </c>
      <c r="D1026">
        <v>1</v>
      </c>
      <c r="E1026" t="s">
        <v>1774</v>
      </c>
      <c r="F1026" s="1">
        <v>44207</v>
      </c>
      <c r="G1026">
        <v>0</v>
      </c>
      <c r="H1026" s="1">
        <v>44571</v>
      </c>
      <c r="I1026">
        <v>1</v>
      </c>
      <c r="J1026">
        <v>1</v>
      </c>
      <c r="K1026">
        <v>1</v>
      </c>
      <c r="L1026">
        <v>1</v>
      </c>
      <c r="M1026">
        <v>0</v>
      </c>
      <c r="N1026">
        <v>0</v>
      </c>
      <c r="O1026">
        <v>0</v>
      </c>
      <c r="P1026">
        <v>1</v>
      </c>
      <c r="Q1026">
        <v>1</v>
      </c>
      <c r="R1026">
        <v>1</v>
      </c>
      <c r="S1026">
        <v>1</v>
      </c>
      <c r="T1026">
        <v>0</v>
      </c>
      <c r="U1026">
        <v>0</v>
      </c>
      <c r="V1026">
        <v>0</v>
      </c>
      <c r="W1026">
        <v>1</v>
      </c>
      <c r="X1026">
        <v>0</v>
      </c>
      <c r="Y1026">
        <v>1</v>
      </c>
      <c r="Z1026">
        <v>0</v>
      </c>
      <c r="AA1026">
        <v>0</v>
      </c>
      <c r="AB1026">
        <v>0</v>
      </c>
    </row>
    <row r="1027" spans="1:28" x14ac:dyDescent="0.35">
      <c r="A1027" t="s">
        <v>1764</v>
      </c>
      <c r="B1027" s="1">
        <v>44208</v>
      </c>
      <c r="C1027" s="1">
        <v>44701</v>
      </c>
      <c r="D1027">
        <v>1</v>
      </c>
      <c r="E1027" t="s">
        <v>1780</v>
      </c>
      <c r="F1027" s="1">
        <v>44208</v>
      </c>
      <c r="G1027">
        <v>0</v>
      </c>
      <c r="H1027" s="1">
        <v>44571</v>
      </c>
      <c r="I1027">
        <v>1</v>
      </c>
      <c r="J1027">
        <v>0</v>
      </c>
      <c r="K1027">
        <v>1</v>
      </c>
      <c r="L1027">
        <v>1</v>
      </c>
      <c r="M1027">
        <v>0</v>
      </c>
      <c r="N1027">
        <v>0</v>
      </c>
      <c r="O1027">
        <v>0</v>
      </c>
      <c r="P1027">
        <v>1</v>
      </c>
      <c r="Q1027">
        <v>0</v>
      </c>
      <c r="R1027">
        <v>1</v>
      </c>
      <c r="S1027">
        <v>0</v>
      </c>
      <c r="T1027">
        <v>0</v>
      </c>
      <c r="U1027">
        <v>0</v>
      </c>
      <c r="V1027">
        <v>0</v>
      </c>
      <c r="W1027">
        <v>0</v>
      </c>
      <c r="X1027" t="s">
        <v>1898</v>
      </c>
      <c r="Y1027" t="s">
        <v>1898</v>
      </c>
      <c r="Z1027" t="s">
        <v>1898</v>
      </c>
      <c r="AA1027" t="s">
        <v>1898</v>
      </c>
      <c r="AB1027" t="s">
        <v>1898</v>
      </c>
    </row>
    <row r="1028" spans="1:28" x14ac:dyDescent="0.35">
      <c r="A1028" t="s">
        <v>1764</v>
      </c>
      <c r="B1028" s="1">
        <v>44230</v>
      </c>
      <c r="C1028" s="1">
        <v>44238</v>
      </c>
      <c r="D1028">
        <v>1</v>
      </c>
      <c r="E1028" t="s">
        <v>1785</v>
      </c>
      <c r="F1028" s="1">
        <v>44230</v>
      </c>
      <c r="G1028">
        <v>0</v>
      </c>
      <c r="H1028" s="1">
        <v>44237</v>
      </c>
      <c r="I1028">
        <v>0</v>
      </c>
      <c r="J1028" t="s">
        <v>1898</v>
      </c>
      <c r="K1028" t="s">
        <v>1898</v>
      </c>
      <c r="L1028" t="s">
        <v>1898</v>
      </c>
      <c r="M1028" t="s">
        <v>1898</v>
      </c>
      <c r="N1028" t="s">
        <v>1898</v>
      </c>
      <c r="O1028" t="s">
        <v>1898</v>
      </c>
      <c r="P1028">
        <v>1</v>
      </c>
      <c r="Q1028">
        <v>0</v>
      </c>
      <c r="R1028">
        <v>0</v>
      </c>
      <c r="S1028">
        <v>1</v>
      </c>
      <c r="T1028">
        <v>0</v>
      </c>
      <c r="U1028">
        <v>0</v>
      </c>
      <c r="V1028">
        <v>0</v>
      </c>
      <c r="W1028">
        <v>0</v>
      </c>
      <c r="X1028" t="s">
        <v>1898</v>
      </c>
      <c r="Y1028" t="s">
        <v>1898</v>
      </c>
      <c r="Z1028" t="s">
        <v>1898</v>
      </c>
      <c r="AA1028" t="s">
        <v>1898</v>
      </c>
      <c r="AB1028" t="s">
        <v>1898</v>
      </c>
    </row>
    <row r="1029" spans="1:28" x14ac:dyDescent="0.35">
      <c r="A1029" t="s">
        <v>1764</v>
      </c>
      <c r="B1029" s="1">
        <v>44239</v>
      </c>
      <c r="C1029" s="1">
        <v>44629</v>
      </c>
      <c r="D1029">
        <v>1</v>
      </c>
      <c r="E1029" t="s">
        <v>1785</v>
      </c>
      <c r="F1029" s="1">
        <v>44230</v>
      </c>
      <c r="G1029">
        <v>1</v>
      </c>
      <c r="H1029" s="1">
        <v>44571</v>
      </c>
      <c r="I1029">
        <v>0</v>
      </c>
      <c r="J1029" t="s">
        <v>1898</v>
      </c>
      <c r="K1029" t="s">
        <v>1898</v>
      </c>
      <c r="L1029" t="s">
        <v>1898</v>
      </c>
      <c r="M1029" t="s">
        <v>1898</v>
      </c>
      <c r="N1029" t="s">
        <v>1898</v>
      </c>
      <c r="O1029" t="s">
        <v>1898</v>
      </c>
      <c r="P1029">
        <v>1</v>
      </c>
      <c r="Q1029">
        <v>0</v>
      </c>
      <c r="R1029">
        <v>0</v>
      </c>
      <c r="S1029">
        <v>1</v>
      </c>
      <c r="T1029">
        <v>0</v>
      </c>
      <c r="U1029">
        <v>0</v>
      </c>
      <c r="V1029">
        <v>0</v>
      </c>
      <c r="W1029">
        <v>0</v>
      </c>
      <c r="X1029" t="s">
        <v>1898</v>
      </c>
      <c r="Y1029" t="s">
        <v>1898</v>
      </c>
      <c r="Z1029" t="s">
        <v>1898</v>
      </c>
      <c r="AA1029" t="s">
        <v>1898</v>
      </c>
      <c r="AB1029" t="s">
        <v>1898</v>
      </c>
    </row>
    <row r="1030" spans="1:28" x14ac:dyDescent="0.35">
      <c r="A1030" t="s">
        <v>1764</v>
      </c>
      <c r="B1030" s="1">
        <v>44265</v>
      </c>
      <c r="C1030" s="1">
        <v>44629</v>
      </c>
      <c r="D1030">
        <v>1</v>
      </c>
      <c r="E1030" t="s">
        <v>1786</v>
      </c>
      <c r="F1030" s="1">
        <v>44265</v>
      </c>
      <c r="G1030">
        <v>0</v>
      </c>
      <c r="H1030" s="1">
        <v>44571</v>
      </c>
      <c r="I1030">
        <v>1</v>
      </c>
      <c r="J1030">
        <v>0</v>
      </c>
      <c r="K1030">
        <v>0</v>
      </c>
      <c r="L1030">
        <v>1</v>
      </c>
      <c r="M1030">
        <v>0</v>
      </c>
      <c r="N1030">
        <v>0</v>
      </c>
      <c r="O1030">
        <v>0</v>
      </c>
      <c r="P1030">
        <v>0</v>
      </c>
      <c r="Q1030" t="s">
        <v>1898</v>
      </c>
      <c r="R1030" t="s">
        <v>1898</v>
      </c>
      <c r="S1030" t="s">
        <v>1898</v>
      </c>
      <c r="T1030" t="s">
        <v>1898</v>
      </c>
      <c r="U1030" t="s">
        <v>1898</v>
      </c>
      <c r="V1030" t="s">
        <v>1898</v>
      </c>
      <c r="W1030">
        <v>0</v>
      </c>
      <c r="X1030" t="s">
        <v>1898</v>
      </c>
      <c r="Y1030" t="s">
        <v>1898</v>
      </c>
      <c r="Z1030" t="s">
        <v>1898</v>
      </c>
      <c r="AA1030" t="s">
        <v>1898</v>
      </c>
      <c r="AB1030" t="s">
        <v>1898</v>
      </c>
    </row>
    <row r="1031" spans="1:28" x14ac:dyDescent="0.35">
      <c r="A1031" t="s">
        <v>1764</v>
      </c>
      <c r="B1031" s="1">
        <v>44311</v>
      </c>
      <c r="C1031" s="1">
        <v>44701</v>
      </c>
      <c r="D1031">
        <v>1</v>
      </c>
      <c r="E1031" t="s">
        <v>1766</v>
      </c>
      <c r="F1031" s="1">
        <v>44571</v>
      </c>
      <c r="G1031">
        <v>3</v>
      </c>
      <c r="H1031" s="1">
        <v>44571</v>
      </c>
      <c r="I1031">
        <v>1</v>
      </c>
      <c r="J1031">
        <v>0</v>
      </c>
      <c r="K1031">
        <v>1</v>
      </c>
      <c r="L1031">
        <v>0</v>
      </c>
      <c r="M1031">
        <v>0</v>
      </c>
      <c r="N1031">
        <v>0</v>
      </c>
      <c r="O1031">
        <v>0</v>
      </c>
      <c r="P1031">
        <v>0</v>
      </c>
      <c r="Q1031" t="s">
        <v>1898</v>
      </c>
      <c r="R1031" t="s">
        <v>1898</v>
      </c>
      <c r="S1031" t="s">
        <v>1898</v>
      </c>
      <c r="T1031" t="s">
        <v>1898</v>
      </c>
      <c r="U1031" t="s">
        <v>1898</v>
      </c>
      <c r="V1031" t="s">
        <v>1898</v>
      </c>
      <c r="W1031">
        <v>0</v>
      </c>
      <c r="X1031" t="s">
        <v>1898</v>
      </c>
      <c r="Y1031" t="s">
        <v>1898</v>
      </c>
      <c r="Z1031" t="s">
        <v>1898</v>
      </c>
      <c r="AA1031" t="s">
        <v>1898</v>
      </c>
      <c r="AB1031" t="s">
        <v>1898</v>
      </c>
    </row>
    <row r="1032" spans="1:28" x14ac:dyDescent="0.35">
      <c r="A1032" t="s">
        <v>1764</v>
      </c>
      <c r="B1032" s="1">
        <v>44571</v>
      </c>
      <c r="C1032" s="1">
        <v>44629</v>
      </c>
      <c r="D1032">
        <v>1</v>
      </c>
      <c r="E1032" t="s">
        <v>1787</v>
      </c>
      <c r="F1032" s="1">
        <v>44571</v>
      </c>
      <c r="G1032">
        <v>0</v>
      </c>
      <c r="H1032" s="1">
        <v>44571</v>
      </c>
      <c r="I1032">
        <v>1</v>
      </c>
      <c r="J1032">
        <v>0</v>
      </c>
      <c r="K1032">
        <v>1</v>
      </c>
      <c r="L1032">
        <v>1</v>
      </c>
      <c r="M1032">
        <v>0</v>
      </c>
      <c r="N1032">
        <v>0</v>
      </c>
      <c r="O1032">
        <v>0</v>
      </c>
      <c r="P1032">
        <v>1</v>
      </c>
      <c r="Q1032">
        <v>0</v>
      </c>
      <c r="R1032">
        <v>1</v>
      </c>
      <c r="S1032">
        <v>1</v>
      </c>
      <c r="T1032">
        <v>0</v>
      </c>
      <c r="U1032">
        <v>0</v>
      </c>
      <c r="V1032">
        <v>0</v>
      </c>
      <c r="W1032">
        <v>0</v>
      </c>
      <c r="X1032" t="s">
        <v>1898</v>
      </c>
      <c r="Y1032" t="s">
        <v>1898</v>
      </c>
      <c r="Z1032" t="s">
        <v>1898</v>
      </c>
      <c r="AA1032" t="s">
        <v>1898</v>
      </c>
      <c r="AB1032" t="s">
        <v>1898</v>
      </c>
    </row>
    <row r="1033" spans="1:28" x14ac:dyDescent="0.35">
      <c r="A1033" t="s">
        <v>1764</v>
      </c>
      <c r="B1033" s="1">
        <v>44571</v>
      </c>
      <c r="C1033" s="1">
        <v>44701</v>
      </c>
      <c r="D1033">
        <v>1</v>
      </c>
      <c r="E1033" t="s">
        <v>1794</v>
      </c>
      <c r="F1033" s="1">
        <v>44571</v>
      </c>
      <c r="G1033">
        <v>0</v>
      </c>
      <c r="H1033" s="1">
        <v>44571</v>
      </c>
      <c r="I1033">
        <v>1</v>
      </c>
      <c r="J1033">
        <v>0</v>
      </c>
      <c r="K1033">
        <v>1</v>
      </c>
      <c r="L1033">
        <v>0</v>
      </c>
      <c r="M1033">
        <v>1</v>
      </c>
      <c r="N1033">
        <v>0</v>
      </c>
      <c r="O1033">
        <v>0</v>
      </c>
      <c r="P1033">
        <v>0</v>
      </c>
      <c r="Q1033" t="s">
        <v>1898</v>
      </c>
      <c r="R1033" t="s">
        <v>1898</v>
      </c>
      <c r="S1033" t="s">
        <v>1898</v>
      </c>
      <c r="T1033" t="s">
        <v>1898</v>
      </c>
      <c r="U1033" t="s">
        <v>1898</v>
      </c>
      <c r="V1033" t="s">
        <v>1898</v>
      </c>
      <c r="W1033">
        <v>0</v>
      </c>
      <c r="X1033" t="s">
        <v>1898</v>
      </c>
      <c r="Y1033" t="s">
        <v>1898</v>
      </c>
      <c r="Z1033" t="s">
        <v>1898</v>
      </c>
      <c r="AA1033" t="s">
        <v>1898</v>
      </c>
      <c r="AB1033" t="s">
        <v>1898</v>
      </c>
    </row>
    <row r="1034" spans="1:28" x14ac:dyDescent="0.35">
      <c r="A1034" t="s">
        <v>1764</v>
      </c>
      <c r="B1034" s="1">
        <v>44571</v>
      </c>
      <c r="C1034" s="1">
        <v>44701</v>
      </c>
      <c r="D1034">
        <v>1</v>
      </c>
      <c r="E1034" t="s">
        <v>1797</v>
      </c>
      <c r="F1034" s="1">
        <v>44571</v>
      </c>
      <c r="G1034">
        <v>0</v>
      </c>
      <c r="H1034" s="1">
        <v>44571</v>
      </c>
      <c r="I1034">
        <v>1</v>
      </c>
      <c r="J1034">
        <v>0</v>
      </c>
      <c r="K1034">
        <v>0</v>
      </c>
      <c r="L1034">
        <v>1</v>
      </c>
      <c r="M1034">
        <v>0</v>
      </c>
      <c r="N1034">
        <v>0</v>
      </c>
      <c r="O1034">
        <v>0</v>
      </c>
      <c r="P1034">
        <v>1</v>
      </c>
      <c r="Q1034">
        <v>0</v>
      </c>
      <c r="R1034">
        <v>0</v>
      </c>
      <c r="S1034">
        <v>1</v>
      </c>
      <c r="T1034">
        <v>0</v>
      </c>
      <c r="U1034">
        <v>0</v>
      </c>
      <c r="V1034">
        <v>0</v>
      </c>
      <c r="W1034">
        <v>1</v>
      </c>
      <c r="X1034">
        <v>0</v>
      </c>
      <c r="Y1034">
        <v>0</v>
      </c>
      <c r="Z1034">
        <v>1</v>
      </c>
      <c r="AA1034">
        <v>0</v>
      </c>
      <c r="AB1034">
        <v>0</v>
      </c>
    </row>
    <row r="1035" spans="1:28" x14ac:dyDescent="0.35">
      <c r="A1035" t="s">
        <v>1764</v>
      </c>
      <c r="B1035" s="1">
        <v>44579</v>
      </c>
      <c r="C1035" s="1">
        <v>44629</v>
      </c>
      <c r="D1035">
        <v>1</v>
      </c>
      <c r="E1035" t="s">
        <v>1800</v>
      </c>
      <c r="F1035" s="1">
        <v>44579</v>
      </c>
      <c r="G1035">
        <v>0</v>
      </c>
      <c r="H1035" s="1">
        <v>44579</v>
      </c>
      <c r="I1035">
        <v>0</v>
      </c>
      <c r="J1035" t="s">
        <v>1898</v>
      </c>
      <c r="K1035" t="s">
        <v>1898</v>
      </c>
      <c r="L1035" t="s">
        <v>1898</v>
      </c>
      <c r="M1035" t="s">
        <v>1898</v>
      </c>
      <c r="N1035" t="s">
        <v>1898</v>
      </c>
      <c r="O1035" t="s">
        <v>1898</v>
      </c>
      <c r="P1035">
        <v>1</v>
      </c>
      <c r="Q1035">
        <v>0</v>
      </c>
      <c r="R1035">
        <v>0</v>
      </c>
      <c r="S1035">
        <v>1</v>
      </c>
      <c r="T1035">
        <v>0</v>
      </c>
      <c r="U1035">
        <v>0</v>
      </c>
      <c r="V1035">
        <v>0</v>
      </c>
      <c r="W1035">
        <v>1</v>
      </c>
      <c r="X1035">
        <v>0</v>
      </c>
      <c r="Y1035">
        <v>0</v>
      </c>
      <c r="Z1035">
        <v>1</v>
      </c>
      <c r="AA1035">
        <v>0</v>
      </c>
      <c r="AB1035">
        <v>0</v>
      </c>
    </row>
    <row r="1036" spans="1:28" x14ac:dyDescent="0.35">
      <c r="A1036" t="s">
        <v>1764</v>
      </c>
      <c r="B1036" s="1">
        <v>44630</v>
      </c>
      <c r="C1036" s="1">
        <v>44701</v>
      </c>
      <c r="D1036">
        <v>1</v>
      </c>
      <c r="E1036" t="s">
        <v>1787</v>
      </c>
      <c r="F1036" s="1">
        <v>44571</v>
      </c>
      <c r="G1036">
        <v>3</v>
      </c>
      <c r="H1036" s="1">
        <v>44571</v>
      </c>
      <c r="I1036">
        <v>1</v>
      </c>
      <c r="J1036">
        <v>0</v>
      </c>
      <c r="K1036">
        <v>1</v>
      </c>
      <c r="L1036">
        <v>1</v>
      </c>
      <c r="M1036">
        <v>0</v>
      </c>
      <c r="N1036">
        <v>0</v>
      </c>
      <c r="O1036">
        <v>0</v>
      </c>
      <c r="P1036">
        <v>1</v>
      </c>
      <c r="Q1036">
        <v>0</v>
      </c>
      <c r="R1036">
        <v>1</v>
      </c>
      <c r="S1036">
        <v>1</v>
      </c>
      <c r="T1036">
        <v>0</v>
      </c>
      <c r="U1036">
        <v>0</v>
      </c>
      <c r="V1036">
        <v>0</v>
      </c>
      <c r="W1036">
        <v>0</v>
      </c>
      <c r="X1036" t="s">
        <v>1898</v>
      </c>
      <c r="Y1036" t="s">
        <v>1898</v>
      </c>
      <c r="Z1036" t="s">
        <v>1898</v>
      </c>
      <c r="AA1036" t="s">
        <v>1898</v>
      </c>
      <c r="AB1036" t="s">
        <v>1898</v>
      </c>
    </row>
    <row r="1037" spans="1:28" x14ac:dyDescent="0.35">
      <c r="A1037" t="s">
        <v>1764</v>
      </c>
      <c r="B1037" s="1">
        <v>44630</v>
      </c>
      <c r="C1037" s="1">
        <v>44701</v>
      </c>
      <c r="D1037">
        <v>1</v>
      </c>
      <c r="E1037" t="s">
        <v>1800</v>
      </c>
      <c r="F1037" s="1">
        <v>44579</v>
      </c>
      <c r="G1037">
        <v>3</v>
      </c>
      <c r="H1037" s="1">
        <v>44579</v>
      </c>
      <c r="I1037">
        <v>0</v>
      </c>
      <c r="J1037" t="s">
        <v>1898</v>
      </c>
      <c r="K1037" t="s">
        <v>1898</v>
      </c>
      <c r="L1037" t="s">
        <v>1898</v>
      </c>
      <c r="M1037" t="s">
        <v>1898</v>
      </c>
      <c r="N1037" t="s">
        <v>1898</v>
      </c>
      <c r="O1037" t="s">
        <v>1898</v>
      </c>
      <c r="P1037">
        <v>1</v>
      </c>
      <c r="Q1037">
        <v>0</v>
      </c>
      <c r="R1037">
        <v>0</v>
      </c>
      <c r="S1037">
        <v>1</v>
      </c>
      <c r="T1037">
        <v>0</v>
      </c>
      <c r="U1037">
        <v>0</v>
      </c>
      <c r="V1037">
        <v>0</v>
      </c>
      <c r="W1037">
        <v>1</v>
      </c>
      <c r="X1037">
        <v>0</v>
      </c>
      <c r="Y1037">
        <v>0</v>
      </c>
      <c r="Z1037">
        <v>1</v>
      </c>
      <c r="AA1037">
        <v>0</v>
      </c>
      <c r="AB1037">
        <v>0</v>
      </c>
    </row>
    <row r="1038" spans="1:28" x14ac:dyDescent="0.35">
      <c r="A1038" t="s">
        <v>1764</v>
      </c>
      <c r="B1038" s="1">
        <v>44630</v>
      </c>
      <c r="C1038" s="1">
        <v>44701</v>
      </c>
      <c r="D1038">
        <v>1</v>
      </c>
      <c r="E1038" t="s">
        <v>1765</v>
      </c>
      <c r="F1038" s="1">
        <v>44203</v>
      </c>
      <c r="G1038">
        <v>3</v>
      </c>
      <c r="H1038" s="1">
        <v>44571</v>
      </c>
      <c r="I1038">
        <v>0</v>
      </c>
      <c r="J1038" t="s">
        <v>1898</v>
      </c>
      <c r="K1038" t="s">
        <v>1898</v>
      </c>
      <c r="L1038" t="s">
        <v>1898</v>
      </c>
      <c r="M1038" t="s">
        <v>1898</v>
      </c>
      <c r="N1038" t="s">
        <v>1898</v>
      </c>
      <c r="O1038" t="s">
        <v>1898</v>
      </c>
      <c r="P1038">
        <v>1</v>
      </c>
      <c r="Q1038">
        <v>0</v>
      </c>
      <c r="R1038">
        <v>0</v>
      </c>
      <c r="S1038">
        <v>1</v>
      </c>
      <c r="T1038">
        <v>0</v>
      </c>
      <c r="U1038">
        <v>0</v>
      </c>
      <c r="V1038">
        <v>0</v>
      </c>
      <c r="W1038">
        <v>0</v>
      </c>
      <c r="X1038" t="s">
        <v>1898</v>
      </c>
      <c r="Y1038" t="s">
        <v>1898</v>
      </c>
      <c r="Z1038" t="s">
        <v>1898</v>
      </c>
      <c r="AA1038" t="s">
        <v>1898</v>
      </c>
      <c r="AB1038" t="s">
        <v>1898</v>
      </c>
    </row>
    <row r="1039" spans="1:28" x14ac:dyDescent="0.35">
      <c r="A1039" t="s">
        <v>1764</v>
      </c>
      <c r="B1039" s="1">
        <v>44630</v>
      </c>
      <c r="C1039" s="1">
        <v>44701</v>
      </c>
      <c r="D1039">
        <v>1</v>
      </c>
      <c r="E1039" t="s">
        <v>1785</v>
      </c>
      <c r="F1039" s="1">
        <v>44230</v>
      </c>
      <c r="G1039">
        <v>3</v>
      </c>
      <c r="H1039" s="1">
        <v>44571</v>
      </c>
      <c r="I1039">
        <v>0</v>
      </c>
      <c r="J1039" t="s">
        <v>1898</v>
      </c>
      <c r="K1039" t="s">
        <v>1898</v>
      </c>
      <c r="L1039" t="s">
        <v>1898</v>
      </c>
      <c r="M1039" t="s">
        <v>1898</v>
      </c>
      <c r="N1039" t="s">
        <v>1898</v>
      </c>
      <c r="O1039" t="s">
        <v>1898</v>
      </c>
      <c r="P1039">
        <v>1</v>
      </c>
      <c r="Q1039">
        <v>0</v>
      </c>
      <c r="R1039">
        <v>0</v>
      </c>
      <c r="S1039">
        <v>1</v>
      </c>
      <c r="T1039">
        <v>0</v>
      </c>
      <c r="U1039">
        <v>0</v>
      </c>
      <c r="V1039">
        <v>0</v>
      </c>
      <c r="W1039">
        <v>0</v>
      </c>
      <c r="X1039" t="s">
        <v>1898</v>
      </c>
      <c r="Y1039" t="s">
        <v>1898</v>
      </c>
      <c r="Z1039" t="s">
        <v>1898</v>
      </c>
      <c r="AA1039" t="s">
        <v>1898</v>
      </c>
      <c r="AB1039" t="s">
        <v>1898</v>
      </c>
    </row>
    <row r="1040" spans="1:28" x14ac:dyDescent="0.35">
      <c r="A1040" t="s">
        <v>1764</v>
      </c>
      <c r="B1040" s="1">
        <v>44630</v>
      </c>
      <c r="C1040" s="1">
        <v>44701</v>
      </c>
      <c r="D1040">
        <v>1</v>
      </c>
      <c r="E1040" t="s">
        <v>1786</v>
      </c>
      <c r="F1040" s="1">
        <v>44265</v>
      </c>
      <c r="G1040">
        <v>3</v>
      </c>
      <c r="H1040" s="1">
        <v>44571</v>
      </c>
      <c r="I1040">
        <v>1</v>
      </c>
      <c r="J1040">
        <v>0</v>
      </c>
      <c r="K1040">
        <v>0</v>
      </c>
      <c r="L1040">
        <v>1</v>
      </c>
      <c r="M1040">
        <v>0</v>
      </c>
      <c r="N1040">
        <v>0</v>
      </c>
      <c r="O1040">
        <v>0</v>
      </c>
      <c r="P1040">
        <v>0</v>
      </c>
      <c r="Q1040" t="s">
        <v>1898</v>
      </c>
      <c r="R1040" t="s">
        <v>1898</v>
      </c>
      <c r="S1040" t="s">
        <v>1898</v>
      </c>
      <c r="T1040" t="s">
        <v>1898</v>
      </c>
      <c r="U1040" t="s">
        <v>1898</v>
      </c>
      <c r="V1040" t="s">
        <v>1898</v>
      </c>
      <c r="W1040">
        <v>0</v>
      </c>
      <c r="X1040" t="s">
        <v>1898</v>
      </c>
      <c r="Y1040" t="s">
        <v>1898</v>
      </c>
      <c r="Z1040" t="s">
        <v>1898</v>
      </c>
      <c r="AA1040" t="s">
        <v>1898</v>
      </c>
      <c r="AB1040" t="s">
        <v>1898</v>
      </c>
    </row>
    <row r="1041" spans="1:28" x14ac:dyDescent="0.35">
      <c r="A1041" t="s">
        <v>1807</v>
      </c>
      <c r="B1041" s="1">
        <v>44237</v>
      </c>
      <c r="C1041" s="1">
        <v>44245</v>
      </c>
      <c r="D1041">
        <v>1</v>
      </c>
      <c r="E1041" t="s">
        <v>1808</v>
      </c>
      <c r="F1041" s="1">
        <v>44237</v>
      </c>
      <c r="G1041">
        <v>0</v>
      </c>
      <c r="H1041" s="1">
        <v>44286</v>
      </c>
      <c r="I1041">
        <v>1</v>
      </c>
      <c r="J1041">
        <v>1</v>
      </c>
      <c r="K1041">
        <v>0</v>
      </c>
      <c r="L1041">
        <v>0</v>
      </c>
      <c r="M1041">
        <v>1</v>
      </c>
      <c r="N1041">
        <v>0</v>
      </c>
      <c r="O1041">
        <v>0</v>
      </c>
      <c r="P1041">
        <v>0</v>
      </c>
      <c r="Q1041" t="s">
        <v>1898</v>
      </c>
      <c r="R1041" t="s">
        <v>1898</v>
      </c>
      <c r="S1041" t="s">
        <v>1898</v>
      </c>
      <c r="T1041" t="s">
        <v>1898</v>
      </c>
      <c r="U1041" t="s">
        <v>1898</v>
      </c>
      <c r="V1041" t="s">
        <v>1898</v>
      </c>
      <c r="W1041">
        <v>0</v>
      </c>
      <c r="X1041" t="s">
        <v>1898</v>
      </c>
      <c r="Y1041" t="s">
        <v>1898</v>
      </c>
      <c r="Z1041" t="s">
        <v>1898</v>
      </c>
      <c r="AA1041" t="s">
        <v>1898</v>
      </c>
      <c r="AB1041" t="s">
        <v>1898</v>
      </c>
    </row>
    <row r="1042" spans="1:28" x14ac:dyDescent="0.35">
      <c r="A1042" t="s">
        <v>1807</v>
      </c>
      <c r="B1042" s="1">
        <v>44237</v>
      </c>
      <c r="C1042" s="1">
        <v>44295</v>
      </c>
      <c r="D1042">
        <v>1</v>
      </c>
      <c r="E1042" t="s">
        <v>1811</v>
      </c>
      <c r="F1042" s="1">
        <v>44237</v>
      </c>
      <c r="G1042">
        <v>0</v>
      </c>
      <c r="H1042" s="1">
        <v>44296</v>
      </c>
      <c r="I1042">
        <v>0</v>
      </c>
      <c r="J1042" t="s">
        <v>1898</v>
      </c>
      <c r="K1042" t="s">
        <v>1898</v>
      </c>
      <c r="L1042" t="s">
        <v>1898</v>
      </c>
      <c r="M1042" t="s">
        <v>1898</v>
      </c>
      <c r="N1042" t="s">
        <v>1898</v>
      </c>
      <c r="O1042" t="s">
        <v>1898</v>
      </c>
      <c r="P1042">
        <v>0</v>
      </c>
      <c r="Q1042" t="s">
        <v>1898</v>
      </c>
      <c r="R1042" t="s">
        <v>1898</v>
      </c>
      <c r="S1042" t="s">
        <v>1898</v>
      </c>
      <c r="T1042" t="s">
        <v>1898</v>
      </c>
      <c r="U1042" t="s">
        <v>1898</v>
      </c>
      <c r="V1042" t="s">
        <v>1898</v>
      </c>
      <c r="W1042">
        <v>1</v>
      </c>
      <c r="X1042">
        <v>1</v>
      </c>
      <c r="Y1042">
        <v>0</v>
      </c>
      <c r="Z1042">
        <v>0</v>
      </c>
      <c r="AA1042">
        <v>0</v>
      </c>
      <c r="AB1042">
        <v>0</v>
      </c>
    </row>
    <row r="1043" spans="1:28" x14ac:dyDescent="0.35">
      <c r="A1043" t="s">
        <v>1807</v>
      </c>
      <c r="B1043" s="1">
        <v>44245</v>
      </c>
      <c r="C1043" s="1">
        <v>44295</v>
      </c>
      <c r="D1043">
        <v>1</v>
      </c>
      <c r="E1043" t="s">
        <v>1814</v>
      </c>
      <c r="F1043" s="1">
        <v>44245</v>
      </c>
      <c r="G1043">
        <v>0</v>
      </c>
      <c r="H1043" s="1">
        <v>44245</v>
      </c>
      <c r="I1043">
        <v>1</v>
      </c>
      <c r="J1043">
        <v>0</v>
      </c>
      <c r="K1043">
        <v>1</v>
      </c>
      <c r="L1043">
        <v>0</v>
      </c>
      <c r="M1043">
        <v>1</v>
      </c>
      <c r="N1043">
        <v>0</v>
      </c>
      <c r="O1043">
        <v>0</v>
      </c>
      <c r="P1043">
        <v>0</v>
      </c>
      <c r="Q1043" t="s">
        <v>1898</v>
      </c>
      <c r="R1043" t="s">
        <v>1898</v>
      </c>
      <c r="S1043" t="s">
        <v>1898</v>
      </c>
      <c r="T1043" t="s">
        <v>1898</v>
      </c>
      <c r="U1043" t="s">
        <v>1898</v>
      </c>
      <c r="V1043" t="s">
        <v>1898</v>
      </c>
      <c r="W1043">
        <v>0</v>
      </c>
      <c r="X1043" t="s">
        <v>1898</v>
      </c>
      <c r="Y1043" t="s">
        <v>1898</v>
      </c>
      <c r="Z1043" t="s">
        <v>1898</v>
      </c>
      <c r="AA1043" t="s">
        <v>1898</v>
      </c>
      <c r="AB1043" t="s">
        <v>1898</v>
      </c>
    </row>
    <row r="1044" spans="1:28" x14ac:dyDescent="0.35">
      <c r="A1044" t="s">
        <v>1807</v>
      </c>
      <c r="B1044" s="1">
        <v>44246</v>
      </c>
      <c r="C1044" s="1">
        <v>44285</v>
      </c>
      <c r="D1044">
        <v>1</v>
      </c>
      <c r="E1044" t="s">
        <v>1808</v>
      </c>
      <c r="F1044" s="1">
        <v>44237</v>
      </c>
      <c r="G1044">
        <v>1</v>
      </c>
      <c r="H1044" s="1">
        <v>44286</v>
      </c>
      <c r="I1044">
        <v>1</v>
      </c>
      <c r="J1044">
        <v>1</v>
      </c>
      <c r="K1044">
        <v>0</v>
      </c>
      <c r="L1044">
        <v>0</v>
      </c>
      <c r="M1044">
        <v>1</v>
      </c>
      <c r="N1044">
        <v>0</v>
      </c>
      <c r="O1044">
        <v>0</v>
      </c>
      <c r="P1044">
        <v>0</v>
      </c>
      <c r="Q1044" t="s">
        <v>1898</v>
      </c>
      <c r="R1044" t="s">
        <v>1898</v>
      </c>
      <c r="S1044" t="s">
        <v>1898</v>
      </c>
      <c r="T1044" t="s">
        <v>1898</v>
      </c>
      <c r="U1044" t="s">
        <v>1898</v>
      </c>
      <c r="V1044" t="s">
        <v>1898</v>
      </c>
      <c r="W1044">
        <v>0</v>
      </c>
      <c r="X1044" t="s">
        <v>1898</v>
      </c>
      <c r="Y1044" t="s">
        <v>1898</v>
      </c>
      <c r="Z1044" t="s">
        <v>1898</v>
      </c>
      <c r="AA1044" t="s">
        <v>1898</v>
      </c>
      <c r="AB1044" t="s">
        <v>1898</v>
      </c>
    </row>
    <row r="1045" spans="1:28" x14ac:dyDescent="0.35">
      <c r="A1045" t="s">
        <v>1807</v>
      </c>
      <c r="B1045" s="1">
        <v>44260</v>
      </c>
      <c r="C1045" s="1">
        <v>44295</v>
      </c>
      <c r="D1045">
        <v>1</v>
      </c>
      <c r="E1045" t="s">
        <v>1817</v>
      </c>
      <c r="F1045" s="1">
        <v>44260</v>
      </c>
      <c r="G1045">
        <v>0</v>
      </c>
      <c r="H1045" s="1">
        <v>44260</v>
      </c>
      <c r="I1045">
        <v>1</v>
      </c>
      <c r="J1045">
        <v>0</v>
      </c>
      <c r="K1045">
        <v>1</v>
      </c>
      <c r="L1045">
        <v>0</v>
      </c>
      <c r="M1045">
        <v>0</v>
      </c>
      <c r="N1045">
        <v>0</v>
      </c>
      <c r="O1045">
        <v>0</v>
      </c>
      <c r="P1045">
        <v>0</v>
      </c>
      <c r="Q1045" t="s">
        <v>1898</v>
      </c>
      <c r="R1045" t="s">
        <v>1898</v>
      </c>
      <c r="S1045" t="s">
        <v>1898</v>
      </c>
      <c r="T1045" t="s">
        <v>1898</v>
      </c>
      <c r="U1045" t="s">
        <v>1898</v>
      </c>
      <c r="V1045" t="s">
        <v>1898</v>
      </c>
      <c r="W1045">
        <v>0</v>
      </c>
      <c r="X1045" t="s">
        <v>1898</v>
      </c>
      <c r="Y1045" t="s">
        <v>1898</v>
      </c>
      <c r="Z1045" t="s">
        <v>1898</v>
      </c>
      <c r="AA1045" t="s">
        <v>1898</v>
      </c>
      <c r="AB1045" t="s">
        <v>1898</v>
      </c>
    </row>
    <row r="1046" spans="1:28" x14ac:dyDescent="0.35">
      <c r="A1046" t="s">
        <v>1807</v>
      </c>
      <c r="B1046" s="1">
        <v>44264</v>
      </c>
      <c r="C1046" s="1">
        <v>44631</v>
      </c>
      <c r="D1046">
        <v>1</v>
      </c>
      <c r="E1046" t="s">
        <v>1820</v>
      </c>
      <c r="F1046" s="1">
        <v>44264</v>
      </c>
      <c r="G1046">
        <v>0</v>
      </c>
      <c r="H1046" s="1">
        <v>44573</v>
      </c>
      <c r="I1046">
        <v>1</v>
      </c>
      <c r="J1046">
        <v>0</v>
      </c>
      <c r="K1046">
        <v>0</v>
      </c>
      <c r="L1046">
        <v>1</v>
      </c>
      <c r="M1046">
        <v>0</v>
      </c>
      <c r="N1046">
        <v>0</v>
      </c>
      <c r="O1046">
        <v>0</v>
      </c>
      <c r="P1046">
        <v>1</v>
      </c>
      <c r="Q1046">
        <v>0</v>
      </c>
      <c r="R1046">
        <v>0</v>
      </c>
      <c r="S1046">
        <v>1</v>
      </c>
      <c r="T1046">
        <v>0</v>
      </c>
      <c r="U1046">
        <v>0</v>
      </c>
      <c r="V1046">
        <v>0</v>
      </c>
      <c r="W1046">
        <v>1</v>
      </c>
      <c r="X1046">
        <v>0</v>
      </c>
      <c r="Y1046">
        <v>0</v>
      </c>
      <c r="Z1046">
        <v>1</v>
      </c>
      <c r="AA1046">
        <v>0</v>
      </c>
      <c r="AB1046">
        <v>0</v>
      </c>
    </row>
    <row r="1047" spans="1:28" x14ac:dyDescent="0.35">
      <c r="A1047" t="s">
        <v>1807</v>
      </c>
      <c r="B1047" s="1">
        <v>44286</v>
      </c>
      <c r="C1047" s="1">
        <v>44701</v>
      </c>
      <c r="D1047">
        <v>1</v>
      </c>
      <c r="E1047" t="s">
        <v>1808</v>
      </c>
      <c r="F1047" s="1">
        <v>44237</v>
      </c>
      <c r="G1047">
        <v>2</v>
      </c>
      <c r="H1047" s="1">
        <v>44286</v>
      </c>
      <c r="I1047">
        <v>1</v>
      </c>
      <c r="J1047">
        <v>1</v>
      </c>
      <c r="K1047">
        <v>0</v>
      </c>
      <c r="L1047">
        <v>1</v>
      </c>
      <c r="M1047">
        <v>1</v>
      </c>
      <c r="N1047">
        <v>0</v>
      </c>
      <c r="O1047">
        <v>0</v>
      </c>
      <c r="P1047">
        <v>0</v>
      </c>
      <c r="Q1047" t="s">
        <v>1898</v>
      </c>
      <c r="R1047" t="s">
        <v>1898</v>
      </c>
      <c r="S1047" t="s">
        <v>1898</v>
      </c>
      <c r="T1047" t="s">
        <v>1898</v>
      </c>
      <c r="U1047" t="s">
        <v>1898</v>
      </c>
      <c r="V1047" t="s">
        <v>1898</v>
      </c>
      <c r="W1047">
        <v>0</v>
      </c>
      <c r="X1047" t="s">
        <v>1898</v>
      </c>
      <c r="Y1047" t="s">
        <v>1898</v>
      </c>
      <c r="Z1047" t="s">
        <v>1898</v>
      </c>
      <c r="AA1047" t="s">
        <v>1898</v>
      </c>
      <c r="AB1047" t="s">
        <v>1898</v>
      </c>
    </row>
    <row r="1048" spans="1:28" x14ac:dyDescent="0.35">
      <c r="A1048" t="s">
        <v>1807</v>
      </c>
      <c r="B1048" s="1">
        <v>44296</v>
      </c>
      <c r="C1048" s="1">
        <v>44701</v>
      </c>
      <c r="D1048">
        <v>1</v>
      </c>
      <c r="E1048" t="s">
        <v>1811</v>
      </c>
      <c r="F1048" s="1">
        <v>44237</v>
      </c>
      <c r="G1048">
        <v>3</v>
      </c>
      <c r="H1048" s="1">
        <v>44296</v>
      </c>
      <c r="I1048">
        <v>0</v>
      </c>
      <c r="J1048" t="s">
        <v>1898</v>
      </c>
      <c r="K1048" t="s">
        <v>1898</v>
      </c>
      <c r="L1048" t="s">
        <v>1898</v>
      </c>
      <c r="M1048" t="s">
        <v>1898</v>
      </c>
      <c r="N1048" t="s">
        <v>1898</v>
      </c>
      <c r="O1048" t="s">
        <v>1898</v>
      </c>
      <c r="P1048">
        <v>0</v>
      </c>
      <c r="Q1048" t="s">
        <v>1898</v>
      </c>
      <c r="R1048" t="s">
        <v>1898</v>
      </c>
      <c r="S1048" t="s">
        <v>1898</v>
      </c>
      <c r="T1048" t="s">
        <v>1898</v>
      </c>
      <c r="U1048" t="s">
        <v>1898</v>
      </c>
      <c r="V1048" t="s">
        <v>1898</v>
      </c>
      <c r="W1048">
        <v>1</v>
      </c>
      <c r="X1048">
        <v>1</v>
      </c>
      <c r="Y1048">
        <v>0</v>
      </c>
      <c r="Z1048">
        <v>0</v>
      </c>
      <c r="AA1048">
        <v>0</v>
      </c>
      <c r="AB1048">
        <v>0</v>
      </c>
    </row>
    <row r="1049" spans="1:28" x14ac:dyDescent="0.35">
      <c r="A1049" t="s">
        <v>1807</v>
      </c>
      <c r="B1049" s="1">
        <v>44296</v>
      </c>
      <c r="C1049" s="1">
        <v>44701</v>
      </c>
      <c r="D1049">
        <v>1</v>
      </c>
      <c r="E1049" t="s">
        <v>1814</v>
      </c>
      <c r="F1049" s="1">
        <v>44245</v>
      </c>
      <c r="G1049">
        <v>3</v>
      </c>
      <c r="H1049" s="1">
        <v>44245</v>
      </c>
      <c r="I1049">
        <v>1</v>
      </c>
      <c r="J1049">
        <v>0</v>
      </c>
      <c r="K1049">
        <v>1</v>
      </c>
      <c r="L1049">
        <v>0</v>
      </c>
      <c r="M1049">
        <v>1</v>
      </c>
      <c r="N1049">
        <v>0</v>
      </c>
      <c r="O1049">
        <v>0</v>
      </c>
      <c r="P1049">
        <v>0</v>
      </c>
      <c r="Q1049" t="s">
        <v>1898</v>
      </c>
      <c r="R1049" t="s">
        <v>1898</v>
      </c>
      <c r="S1049" t="s">
        <v>1898</v>
      </c>
      <c r="T1049" t="s">
        <v>1898</v>
      </c>
      <c r="U1049" t="s">
        <v>1898</v>
      </c>
      <c r="V1049" t="s">
        <v>1898</v>
      </c>
      <c r="W1049">
        <v>0</v>
      </c>
      <c r="X1049" t="s">
        <v>1898</v>
      </c>
      <c r="Y1049" t="s">
        <v>1898</v>
      </c>
      <c r="Z1049" t="s">
        <v>1898</v>
      </c>
      <c r="AA1049" t="s">
        <v>1898</v>
      </c>
      <c r="AB1049" t="s">
        <v>1898</v>
      </c>
    </row>
    <row r="1050" spans="1:28" x14ac:dyDescent="0.35">
      <c r="A1050" t="s">
        <v>1807</v>
      </c>
      <c r="B1050" s="1">
        <v>44296</v>
      </c>
      <c r="C1050" s="1">
        <v>44701</v>
      </c>
      <c r="D1050">
        <v>1</v>
      </c>
      <c r="E1050" t="s">
        <v>1817</v>
      </c>
      <c r="F1050" s="1">
        <v>44260</v>
      </c>
      <c r="G1050">
        <v>3</v>
      </c>
      <c r="H1050" s="1">
        <v>44260</v>
      </c>
      <c r="I1050">
        <v>1</v>
      </c>
      <c r="J1050">
        <v>0</v>
      </c>
      <c r="K1050">
        <v>1</v>
      </c>
      <c r="L1050">
        <v>0</v>
      </c>
      <c r="M1050">
        <v>0</v>
      </c>
      <c r="N1050">
        <v>0</v>
      </c>
      <c r="O1050">
        <v>0</v>
      </c>
      <c r="P1050">
        <v>0</v>
      </c>
      <c r="Q1050" t="s">
        <v>1898</v>
      </c>
      <c r="R1050" t="s">
        <v>1898</v>
      </c>
      <c r="S1050" t="s">
        <v>1898</v>
      </c>
      <c r="T1050" t="s">
        <v>1898</v>
      </c>
      <c r="U1050" t="s">
        <v>1898</v>
      </c>
      <c r="V1050" t="s">
        <v>1898</v>
      </c>
      <c r="W1050">
        <v>0</v>
      </c>
      <c r="X1050" t="s">
        <v>1898</v>
      </c>
      <c r="Y1050" t="s">
        <v>1898</v>
      </c>
      <c r="Z1050" t="s">
        <v>1898</v>
      </c>
      <c r="AA1050" t="s">
        <v>1898</v>
      </c>
      <c r="AB1050" t="s">
        <v>1898</v>
      </c>
    </row>
    <row r="1051" spans="1:28" x14ac:dyDescent="0.35">
      <c r="A1051" t="s">
        <v>1807</v>
      </c>
      <c r="B1051" s="1">
        <v>44480</v>
      </c>
      <c r="C1051" s="1">
        <v>44701</v>
      </c>
      <c r="D1051">
        <v>1</v>
      </c>
      <c r="E1051" t="s">
        <v>1823</v>
      </c>
      <c r="F1051" s="1">
        <v>44480</v>
      </c>
      <c r="G1051">
        <v>0</v>
      </c>
      <c r="H1051" s="1">
        <v>44480</v>
      </c>
      <c r="I1051">
        <v>0</v>
      </c>
      <c r="J1051" t="s">
        <v>1898</v>
      </c>
      <c r="K1051" t="s">
        <v>1898</v>
      </c>
      <c r="L1051" t="s">
        <v>1898</v>
      </c>
      <c r="M1051" t="s">
        <v>1898</v>
      </c>
      <c r="N1051" t="s">
        <v>1898</v>
      </c>
      <c r="O1051" t="s">
        <v>1898</v>
      </c>
      <c r="P1051">
        <v>0</v>
      </c>
      <c r="Q1051" t="s">
        <v>1898</v>
      </c>
      <c r="R1051" t="s">
        <v>1898</v>
      </c>
      <c r="S1051" t="s">
        <v>1898</v>
      </c>
      <c r="T1051" t="s">
        <v>1898</v>
      </c>
      <c r="U1051" t="s">
        <v>1898</v>
      </c>
      <c r="V1051" t="s">
        <v>1898</v>
      </c>
      <c r="W1051">
        <v>1</v>
      </c>
      <c r="X1051">
        <v>1</v>
      </c>
      <c r="Y1051">
        <v>0</v>
      </c>
      <c r="Z1051">
        <v>0</v>
      </c>
      <c r="AA1051">
        <v>0</v>
      </c>
      <c r="AB1051">
        <v>0</v>
      </c>
    </row>
    <row r="1052" spans="1:28" x14ac:dyDescent="0.35">
      <c r="A1052" t="s">
        <v>1807</v>
      </c>
      <c r="B1052" s="1">
        <v>44573</v>
      </c>
      <c r="C1052" s="1">
        <v>44631</v>
      </c>
      <c r="D1052">
        <v>1</v>
      </c>
      <c r="E1052" t="s">
        <v>1830</v>
      </c>
      <c r="F1052" s="1">
        <v>44573</v>
      </c>
      <c r="G1052">
        <v>0</v>
      </c>
      <c r="H1052" s="1">
        <v>44573</v>
      </c>
      <c r="I1052">
        <v>1</v>
      </c>
      <c r="J1052">
        <v>0</v>
      </c>
      <c r="K1052">
        <v>0</v>
      </c>
      <c r="L1052">
        <v>1</v>
      </c>
      <c r="M1052">
        <v>0</v>
      </c>
      <c r="N1052">
        <v>0</v>
      </c>
      <c r="O1052">
        <v>0</v>
      </c>
      <c r="P1052">
        <v>0</v>
      </c>
      <c r="Q1052" t="s">
        <v>1898</v>
      </c>
      <c r="R1052" t="s">
        <v>1898</v>
      </c>
      <c r="S1052" t="s">
        <v>1898</v>
      </c>
      <c r="T1052" t="s">
        <v>1898</v>
      </c>
      <c r="U1052" t="s">
        <v>1898</v>
      </c>
      <c r="V1052" t="s">
        <v>1898</v>
      </c>
      <c r="W1052">
        <v>0</v>
      </c>
      <c r="X1052" t="s">
        <v>1898</v>
      </c>
      <c r="Y1052" t="s">
        <v>1898</v>
      </c>
      <c r="Z1052" t="s">
        <v>1898</v>
      </c>
      <c r="AA1052" t="s">
        <v>1898</v>
      </c>
      <c r="AB1052" t="s">
        <v>1898</v>
      </c>
    </row>
    <row r="1053" spans="1:28" x14ac:dyDescent="0.35">
      <c r="A1053" t="s">
        <v>1807</v>
      </c>
      <c r="B1053" s="1">
        <v>44573</v>
      </c>
      <c r="C1053" s="1">
        <v>44631</v>
      </c>
      <c r="D1053">
        <v>1</v>
      </c>
      <c r="E1053" t="s">
        <v>1828</v>
      </c>
      <c r="F1053" s="1">
        <v>44573</v>
      </c>
      <c r="G1053">
        <v>0</v>
      </c>
      <c r="H1053" s="1">
        <v>44573</v>
      </c>
      <c r="I1053">
        <v>1</v>
      </c>
      <c r="J1053">
        <v>0</v>
      </c>
      <c r="K1053">
        <v>1</v>
      </c>
      <c r="L1053">
        <v>0</v>
      </c>
      <c r="M1053">
        <v>0</v>
      </c>
      <c r="N1053">
        <v>0</v>
      </c>
      <c r="O1053">
        <v>0</v>
      </c>
      <c r="P1053">
        <v>0</v>
      </c>
      <c r="Q1053" t="s">
        <v>1898</v>
      </c>
      <c r="R1053" t="s">
        <v>1898</v>
      </c>
      <c r="S1053" t="s">
        <v>1898</v>
      </c>
      <c r="T1053" t="s">
        <v>1898</v>
      </c>
      <c r="U1053" t="s">
        <v>1898</v>
      </c>
      <c r="V1053" t="s">
        <v>1898</v>
      </c>
      <c r="W1053">
        <v>0</v>
      </c>
      <c r="X1053" t="s">
        <v>1898</v>
      </c>
      <c r="Y1053" t="s">
        <v>1898</v>
      </c>
      <c r="Z1053" t="s">
        <v>1898</v>
      </c>
      <c r="AA1053" t="s">
        <v>1898</v>
      </c>
      <c r="AB1053" t="s">
        <v>1898</v>
      </c>
    </row>
    <row r="1054" spans="1:28" x14ac:dyDescent="0.35">
      <c r="A1054" t="s">
        <v>1807</v>
      </c>
      <c r="B1054" s="1">
        <v>44574</v>
      </c>
      <c r="C1054" s="1">
        <v>44620</v>
      </c>
      <c r="D1054">
        <v>1</v>
      </c>
      <c r="E1054" t="s">
        <v>1833</v>
      </c>
      <c r="F1054" s="1">
        <v>44574</v>
      </c>
      <c r="G1054">
        <v>0</v>
      </c>
      <c r="H1054" s="1">
        <v>44620</v>
      </c>
      <c r="I1054">
        <v>0</v>
      </c>
      <c r="J1054" t="s">
        <v>1898</v>
      </c>
      <c r="K1054" t="s">
        <v>1898</v>
      </c>
      <c r="L1054" t="s">
        <v>1898</v>
      </c>
      <c r="M1054" t="s">
        <v>1898</v>
      </c>
      <c r="N1054" t="s">
        <v>1898</v>
      </c>
      <c r="O1054" t="s">
        <v>1898</v>
      </c>
      <c r="P1054">
        <v>0</v>
      </c>
      <c r="Q1054" t="s">
        <v>1898</v>
      </c>
      <c r="R1054" t="s">
        <v>1898</v>
      </c>
      <c r="S1054" t="s">
        <v>1898</v>
      </c>
      <c r="T1054" t="s">
        <v>1898</v>
      </c>
      <c r="U1054" t="s">
        <v>1898</v>
      </c>
      <c r="V1054" t="s">
        <v>1898</v>
      </c>
      <c r="W1054">
        <v>1</v>
      </c>
      <c r="X1054">
        <v>0</v>
      </c>
      <c r="Y1054">
        <v>0</v>
      </c>
      <c r="Z1054">
        <v>1</v>
      </c>
      <c r="AA1054">
        <v>0</v>
      </c>
      <c r="AB1054">
        <v>0</v>
      </c>
    </row>
    <row r="1055" spans="1:28" x14ac:dyDescent="0.35">
      <c r="A1055" t="s">
        <v>1807</v>
      </c>
      <c r="B1055" s="1">
        <v>44585</v>
      </c>
      <c r="C1055" s="1">
        <v>44620</v>
      </c>
      <c r="D1055">
        <v>1</v>
      </c>
      <c r="E1055" t="s">
        <v>1836</v>
      </c>
      <c r="F1055" s="1">
        <v>44585</v>
      </c>
      <c r="G1055">
        <v>0</v>
      </c>
      <c r="H1055" s="1">
        <v>44610</v>
      </c>
      <c r="I1055">
        <v>1</v>
      </c>
      <c r="J1055">
        <v>0</v>
      </c>
      <c r="K1055">
        <v>0</v>
      </c>
      <c r="L1055">
        <v>1</v>
      </c>
      <c r="M1055">
        <v>0</v>
      </c>
      <c r="N1055">
        <v>0</v>
      </c>
      <c r="O1055">
        <v>0</v>
      </c>
      <c r="P1055">
        <v>1</v>
      </c>
      <c r="Q1055">
        <v>0</v>
      </c>
      <c r="R1055">
        <v>0</v>
      </c>
      <c r="S1055">
        <v>1</v>
      </c>
      <c r="T1055">
        <v>0</v>
      </c>
      <c r="U1055">
        <v>0</v>
      </c>
      <c r="V1055">
        <v>0</v>
      </c>
      <c r="W1055">
        <v>1</v>
      </c>
      <c r="X1055">
        <v>0</v>
      </c>
      <c r="Y1055">
        <v>0</v>
      </c>
      <c r="Z1055">
        <v>1</v>
      </c>
      <c r="AA1055">
        <v>0</v>
      </c>
      <c r="AB1055">
        <v>0</v>
      </c>
    </row>
    <row r="1056" spans="1:28" x14ac:dyDescent="0.35">
      <c r="A1056" t="s">
        <v>1807</v>
      </c>
      <c r="B1056" s="1">
        <v>44585</v>
      </c>
      <c r="C1056" s="1">
        <v>44631</v>
      </c>
      <c r="D1056">
        <v>1</v>
      </c>
      <c r="E1056" t="s">
        <v>1834</v>
      </c>
      <c r="F1056" s="1">
        <v>44585</v>
      </c>
      <c r="G1056">
        <v>0</v>
      </c>
      <c r="H1056" s="1">
        <v>44585</v>
      </c>
      <c r="I1056">
        <v>1</v>
      </c>
      <c r="J1056">
        <v>0</v>
      </c>
      <c r="K1056">
        <v>0</v>
      </c>
      <c r="L1056">
        <v>1</v>
      </c>
      <c r="M1056">
        <v>0</v>
      </c>
      <c r="N1056">
        <v>0</v>
      </c>
      <c r="O1056">
        <v>0</v>
      </c>
      <c r="P1056">
        <v>0</v>
      </c>
      <c r="Q1056" t="s">
        <v>1898</v>
      </c>
      <c r="R1056" t="s">
        <v>1898</v>
      </c>
      <c r="S1056" t="s">
        <v>1898</v>
      </c>
      <c r="T1056" t="s">
        <v>1898</v>
      </c>
      <c r="U1056" t="s">
        <v>1898</v>
      </c>
      <c r="V1056" t="s">
        <v>1898</v>
      </c>
      <c r="W1056">
        <v>0</v>
      </c>
      <c r="X1056" t="s">
        <v>1898</v>
      </c>
      <c r="Y1056" t="s">
        <v>1898</v>
      </c>
      <c r="Z1056" t="s">
        <v>1898</v>
      </c>
      <c r="AA1056" t="s">
        <v>1898</v>
      </c>
      <c r="AB1056" t="s">
        <v>1898</v>
      </c>
    </row>
    <row r="1057" spans="1:28" x14ac:dyDescent="0.35">
      <c r="A1057" t="s">
        <v>1807</v>
      </c>
      <c r="B1057" s="1">
        <v>44602</v>
      </c>
      <c r="C1057" s="1">
        <v>44631</v>
      </c>
      <c r="D1057">
        <v>1</v>
      </c>
      <c r="E1057" t="s">
        <v>1837</v>
      </c>
      <c r="F1057" s="1">
        <v>44602</v>
      </c>
      <c r="G1057">
        <v>0</v>
      </c>
      <c r="H1057" s="1">
        <v>44602</v>
      </c>
      <c r="I1057">
        <v>0</v>
      </c>
      <c r="J1057" t="s">
        <v>1898</v>
      </c>
      <c r="K1057" t="s">
        <v>1898</v>
      </c>
      <c r="L1057" t="s">
        <v>1898</v>
      </c>
      <c r="M1057" t="s">
        <v>1898</v>
      </c>
      <c r="N1057" t="s">
        <v>1898</v>
      </c>
      <c r="O1057" t="s">
        <v>1898</v>
      </c>
      <c r="P1057">
        <v>1</v>
      </c>
      <c r="Q1057">
        <v>0</v>
      </c>
      <c r="R1057">
        <v>0</v>
      </c>
      <c r="S1057">
        <v>1</v>
      </c>
      <c r="T1057">
        <v>0</v>
      </c>
      <c r="U1057">
        <v>0</v>
      </c>
      <c r="V1057">
        <v>0</v>
      </c>
      <c r="W1057">
        <v>0</v>
      </c>
      <c r="X1057" t="s">
        <v>1898</v>
      </c>
      <c r="Y1057" t="s">
        <v>1898</v>
      </c>
      <c r="Z1057" t="s">
        <v>1898</v>
      </c>
      <c r="AA1057" t="s">
        <v>1898</v>
      </c>
      <c r="AB1057" t="s">
        <v>1898</v>
      </c>
    </row>
    <row r="1058" spans="1:28" x14ac:dyDescent="0.35">
      <c r="A1058" t="s">
        <v>1807</v>
      </c>
      <c r="B1058" s="1">
        <v>44621</v>
      </c>
      <c r="C1058" s="1">
        <v>44631</v>
      </c>
      <c r="D1058">
        <v>1</v>
      </c>
      <c r="E1058" t="s">
        <v>1836</v>
      </c>
      <c r="F1058" s="1">
        <v>44585</v>
      </c>
      <c r="G1058">
        <v>1</v>
      </c>
      <c r="H1058" s="1">
        <v>44631</v>
      </c>
      <c r="I1058">
        <v>1</v>
      </c>
      <c r="J1058">
        <v>0</v>
      </c>
      <c r="K1058">
        <v>0</v>
      </c>
      <c r="L1058">
        <v>1</v>
      </c>
      <c r="M1058">
        <v>0</v>
      </c>
      <c r="N1058">
        <v>0</v>
      </c>
      <c r="O1058">
        <v>0</v>
      </c>
      <c r="P1058">
        <v>1</v>
      </c>
      <c r="Q1058">
        <v>0</v>
      </c>
      <c r="R1058">
        <v>0</v>
      </c>
      <c r="S1058">
        <v>1</v>
      </c>
      <c r="T1058">
        <v>0</v>
      </c>
      <c r="U1058">
        <v>0</v>
      </c>
      <c r="V1058">
        <v>0</v>
      </c>
      <c r="W1058">
        <v>1</v>
      </c>
      <c r="X1058">
        <v>0</v>
      </c>
      <c r="Y1058">
        <v>0</v>
      </c>
      <c r="Z1058">
        <v>1</v>
      </c>
      <c r="AA1058">
        <v>0</v>
      </c>
      <c r="AB1058">
        <v>0</v>
      </c>
    </row>
    <row r="1059" spans="1:28" x14ac:dyDescent="0.35">
      <c r="A1059" t="s">
        <v>1807</v>
      </c>
      <c r="B1059" s="1">
        <v>44621</v>
      </c>
      <c r="C1059" s="1">
        <v>44631</v>
      </c>
      <c r="D1059">
        <v>1</v>
      </c>
      <c r="E1059" t="s">
        <v>1833</v>
      </c>
      <c r="F1059" s="1">
        <v>44574</v>
      </c>
      <c r="G1059">
        <v>1</v>
      </c>
      <c r="H1059" s="1">
        <v>44628</v>
      </c>
      <c r="I1059">
        <v>0</v>
      </c>
      <c r="J1059" t="s">
        <v>1898</v>
      </c>
      <c r="K1059" t="s">
        <v>1898</v>
      </c>
      <c r="L1059" t="s">
        <v>1898</v>
      </c>
      <c r="M1059" t="s">
        <v>1898</v>
      </c>
      <c r="N1059" t="s">
        <v>1898</v>
      </c>
      <c r="O1059" t="s">
        <v>1898</v>
      </c>
      <c r="P1059">
        <v>0</v>
      </c>
      <c r="Q1059" t="s">
        <v>1898</v>
      </c>
      <c r="R1059" t="s">
        <v>1898</v>
      </c>
      <c r="S1059" t="s">
        <v>1898</v>
      </c>
      <c r="T1059" t="s">
        <v>1898</v>
      </c>
      <c r="U1059" t="s">
        <v>1898</v>
      </c>
      <c r="V1059" t="s">
        <v>1898</v>
      </c>
      <c r="W1059">
        <v>1</v>
      </c>
      <c r="X1059">
        <v>0</v>
      </c>
      <c r="Y1059">
        <v>0</v>
      </c>
      <c r="Z1059">
        <v>1</v>
      </c>
      <c r="AA1059">
        <v>0</v>
      </c>
      <c r="AB1059">
        <v>0</v>
      </c>
    </row>
    <row r="1060" spans="1:28" x14ac:dyDescent="0.35">
      <c r="A1060" t="s">
        <v>1807</v>
      </c>
      <c r="B1060" s="1">
        <v>44632</v>
      </c>
      <c r="C1060" s="1">
        <v>44649</v>
      </c>
      <c r="D1060">
        <v>1</v>
      </c>
      <c r="E1060" t="s">
        <v>1836</v>
      </c>
      <c r="F1060" s="1">
        <v>44585</v>
      </c>
      <c r="G1060">
        <v>2</v>
      </c>
      <c r="H1060" s="1">
        <v>44644</v>
      </c>
      <c r="I1060">
        <v>1</v>
      </c>
      <c r="J1060">
        <v>0</v>
      </c>
      <c r="K1060">
        <v>0</v>
      </c>
      <c r="L1060">
        <v>1</v>
      </c>
      <c r="M1060">
        <v>0</v>
      </c>
      <c r="N1060">
        <v>0</v>
      </c>
      <c r="O1060">
        <v>0</v>
      </c>
      <c r="P1060">
        <v>1</v>
      </c>
      <c r="Q1060">
        <v>0</v>
      </c>
      <c r="R1060">
        <v>0</v>
      </c>
      <c r="S1060">
        <v>1</v>
      </c>
      <c r="T1060">
        <v>0</v>
      </c>
      <c r="U1060">
        <v>0</v>
      </c>
      <c r="V1060">
        <v>0</v>
      </c>
      <c r="W1060">
        <v>1</v>
      </c>
      <c r="X1060">
        <v>0</v>
      </c>
      <c r="Y1060">
        <v>0</v>
      </c>
      <c r="Z1060">
        <v>1</v>
      </c>
      <c r="AA1060">
        <v>0</v>
      </c>
      <c r="AB1060">
        <v>0</v>
      </c>
    </row>
    <row r="1061" spans="1:28" x14ac:dyDescent="0.35">
      <c r="A1061" t="s">
        <v>1807</v>
      </c>
      <c r="B1061" s="1">
        <v>44632</v>
      </c>
      <c r="C1061" s="1">
        <v>44701</v>
      </c>
      <c r="D1061">
        <v>1</v>
      </c>
      <c r="E1061" t="s">
        <v>1820</v>
      </c>
      <c r="F1061" s="1">
        <v>44264</v>
      </c>
      <c r="G1061">
        <v>3</v>
      </c>
      <c r="H1061" s="1">
        <v>44573</v>
      </c>
      <c r="I1061">
        <v>1</v>
      </c>
      <c r="J1061">
        <v>0</v>
      </c>
      <c r="K1061">
        <v>0</v>
      </c>
      <c r="L1061">
        <v>1</v>
      </c>
      <c r="M1061">
        <v>0</v>
      </c>
      <c r="N1061">
        <v>0</v>
      </c>
      <c r="O1061">
        <v>0</v>
      </c>
      <c r="P1061">
        <v>1</v>
      </c>
      <c r="Q1061">
        <v>0</v>
      </c>
      <c r="R1061">
        <v>0</v>
      </c>
      <c r="S1061">
        <v>1</v>
      </c>
      <c r="T1061">
        <v>0</v>
      </c>
      <c r="U1061">
        <v>0</v>
      </c>
      <c r="V1061">
        <v>0</v>
      </c>
      <c r="W1061">
        <v>1</v>
      </c>
      <c r="X1061">
        <v>0</v>
      </c>
      <c r="Y1061">
        <v>0</v>
      </c>
      <c r="Z1061">
        <v>1</v>
      </c>
      <c r="AA1061">
        <v>0</v>
      </c>
      <c r="AB1061">
        <v>0</v>
      </c>
    </row>
    <row r="1062" spans="1:28" x14ac:dyDescent="0.35">
      <c r="A1062" t="s">
        <v>1807</v>
      </c>
      <c r="B1062" s="1">
        <v>44632</v>
      </c>
      <c r="C1062" s="1">
        <v>44701</v>
      </c>
      <c r="D1062">
        <v>1</v>
      </c>
      <c r="E1062" t="s">
        <v>1830</v>
      </c>
      <c r="F1062" s="1">
        <v>44573</v>
      </c>
      <c r="G1062">
        <v>3</v>
      </c>
      <c r="H1062" s="1">
        <v>44573</v>
      </c>
      <c r="I1062">
        <v>1</v>
      </c>
      <c r="J1062">
        <v>0</v>
      </c>
      <c r="K1062">
        <v>0</v>
      </c>
      <c r="L1062">
        <v>1</v>
      </c>
      <c r="M1062">
        <v>0</v>
      </c>
      <c r="N1062">
        <v>0</v>
      </c>
      <c r="O1062">
        <v>0</v>
      </c>
      <c r="P1062">
        <v>0</v>
      </c>
      <c r="Q1062" t="s">
        <v>1898</v>
      </c>
      <c r="R1062" t="s">
        <v>1898</v>
      </c>
      <c r="S1062" t="s">
        <v>1898</v>
      </c>
      <c r="T1062" t="s">
        <v>1898</v>
      </c>
      <c r="U1062" t="s">
        <v>1898</v>
      </c>
      <c r="V1062" t="s">
        <v>1898</v>
      </c>
      <c r="W1062">
        <v>0</v>
      </c>
      <c r="X1062" t="s">
        <v>1898</v>
      </c>
      <c r="Y1062" t="s">
        <v>1898</v>
      </c>
      <c r="Z1062" t="s">
        <v>1898</v>
      </c>
      <c r="AA1062" t="s">
        <v>1898</v>
      </c>
      <c r="AB1062" t="s">
        <v>1898</v>
      </c>
    </row>
    <row r="1063" spans="1:28" x14ac:dyDescent="0.35">
      <c r="A1063" t="s">
        <v>1807</v>
      </c>
      <c r="B1063" s="1">
        <v>44632</v>
      </c>
      <c r="C1063" s="1">
        <v>44701</v>
      </c>
      <c r="D1063">
        <v>1</v>
      </c>
      <c r="E1063" t="s">
        <v>1833</v>
      </c>
      <c r="F1063" s="1">
        <v>44574</v>
      </c>
      <c r="G1063">
        <v>3</v>
      </c>
      <c r="H1063" s="1">
        <v>44628</v>
      </c>
      <c r="I1063">
        <v>0</v>
      </c>
      <c r="J1063" t="s">
        <v>1898</v>
      </c>
      <c r="K1063" t="s">
        <v>1898</v>
      </c>
      <c r="L1063" t="s">
        <v>1898</v>
      </c>
      <c r="M1063" t="s">
        <v>1898</v>
      </c>
      <c r="N1063" t="s">
        <v>1898</v>
      </c>
      <c r="O1063" t="s">
        <v>1898</v>
      </c>
      <c r="P1063">
        <v>0</v>
      </c>
      <c r="Q1063" t="s">
        <v>1898</v>
      </c>
      <c r="R1063" t="s">
        <v>1898</v>
      </c>
      <c r="S1063" t="s">
        <v>1898</v>
      </c>
      <c r="T1063" t="s">
        <v>1898</v>
      </c>
      <c r="U1063" t="s">
        <v>1898</v>
      </c>
      <c r="V1063" t="s">
        <v>1898</v>
      </c>
      <c r="W1063">
        <v>1</v>
      </c>
      <c r="X1063">
        <v>0</v>
      </c>
      <c r="Y1063">
        <v>0</v>
      </c>
      <c r="Z1063">
        <v>1</v>
      </c>
      <c r="AA1063">
        <v>0</v>
      </c>
      <c r="AB1063">
        <v>0</v>
      </c>
    </row>
    <row r="1064" spans="1:28" x14ac:dyDescent="0.35">
      <c r="A1064" t="s">
        <v>1807</v>
      </c>
      <c r="B1064" s="1">
        <v>44632</v>
      </c>
      <c r="C1064" s="1">
        <v>44701</v>
      </c>
      <c r="D1064">
        <v>1</v>
      </c>
      <c r="E1064" t="s">
        <v>1834</v>
      </c>
      <c r="F1064" s="1">
        <v>44585</v>
      </c>
      <c r="G1064">
        <v>3</v>
      </c>
      <c r="H1064" s="1">
        <v>44585</v>
      </c>
      <c r="I1064">
        <v>1</v>
      </c>
      <c r="J1064">
        <v>0</v>
      </c>
      <c r="K1064">
        <v>0</v>
      </c>
      <c r="L1064">
        <v>1</v>
      </c>
      <c r="M1064">
        <v>0</v>
      </c>
      <c r="N1064">
        <v>0</v>
      </c>
      <c r="O1064">
        <v>0</v>
      </c>
      <c r="P1064">
        <v>0</v>
      </c>
      <c r="Q1064" t="s">
        <v>1898</v>
      </c>
      <c r="R1064" t="s">
        <v>1898</v>
      </c>
      <c r="S1064" t="s">
        <v>1898</v>
      </c>
      <c r="T1064" t="s">
        <v>1898</v>
      </c>
      <c r="U1064" t="s">
        <v>1898</v>
      </c>
      <c r="V1064" t="s">
        <v>1898</v>
      </c>
      <c r="W1064">
        <v>0</v>
      </c>
      <c r="X1064" t="s">
        <v>1898</v>
      </c>
      <c r="Y1064" t="s">
        <v>1898</v>
      </c>
      <c r="Z1064" t="s">
        <v>1898</v>
      </c>
      <c r="AA1064" t="s">
        <v>1898</v>
      </c>
      <c r="AB1064" t="s">
        <v>1898</v>
      </c>
    </row>
    <row r="1065" spans="1:28" x14ac:dyDescent="0.35">
      <c r="A1065" t="s">
        <v>1807</v>
      </c>
      <c r="B1065" s="1">
        <v>44632</v>
      </c>
      <c r="C1065" s="1">
        <v>44701</v>
      </c>
      <c r="D1065">
        <v>1</v>
      </c>
      <c r="E1065" t="s">
        <v>1837</v>
      </c>
      <c r="F1065" s="1">
        <v>44602</v>
      </c>
      <c r="G1065">
        <v>3</v>
      </c>
      <c r="H1065" s="1">
        <v>44602</v>
      </c>
      <c r="I1065">
        <v>0</v>
      </c>
      <c r="J1065" t="s">
        <v>1898</v>
      </c>
      <c r="K1065" t="s">
        <v>1898</v>
      </c>
      <c r="L1065" t="s">
        <v>1898</v>
      </c>
      <c r="M1065" t="s">
        <v>1898</v>
      </c>
      <c r="N1065" t="s">
        <v>1898</v>
      </c>
      <c r="O1065" t="s">
        <v>1898</v>
      </c>
      <c r="P1065">
        <v>1</v>
      </c>
      <c r="Q1065">
        <v>0</v>
      </c>
      <c r="R1065">
        <v>0</v>
      </c>
      <c r="S1065">
        <v>1</v>
      </c>
      <c r="T1065">
        <v>0</v>
      </c>
      <c r="U1065">
        <v>0</v>
      </c>
      <c r="V1065">
        <v>0</v>
      </c>
      <c r="W1065">
        <v>0</v>
      </c>
      <c r="X1065" t="s">
        <v>1898</v>
      </c>
      <c r="Y1065" t="s">
        <v>1898</v>
      </c>
      <c r="Z1065" t="s">
        <v>1898</v>
      </c>
      <c r="AA1065" t="s">
        <v>1898</v>
      </c>
      <c r="AB1065" t="s">
        <v>1898</v>
      </c>
    </row>
    <row r="1066" spans="1:28" x14ac:dyDescent="0.35">
      <c r="A1066" t="s">
        <v>1807</v>
      </c>
      <c r="B1066" s="1">
        <v>44632</v>
      </c>
      <c r="C1066" s="1">
        <v>44701</v>
      </c>
      <c r="D1066">
        <v>1</v>
      </c>
      <c r="E1066" t="s">
        <v>1828</v>
      </c>
      <c r="F1066" s="1">
        <v>44573</v>
      </c>
      <c r="G1066">
        <v>3</v>
      </c>
      <c r="H1066" s="1">
        <v>44573</v>
      </c>
      <c r="I1066">
        <v>1</v>
      </c>
      <c r="J1066">
        <v>0</v>
      </c>
      <c r="K1066">
        <v>1</v>
      </c>
      <c r="L1066">
        <v>0</v>
      </c>
      <c r="M1066">
        <v>0</v>
      </c>
      <c r="N1066">
        <v>0</v>
      </c>
      <c r="O1066">
        <v>0</v>
      </c>
      <c r="P1066">
        <v>0</v>
      </c>
      <c r="Q1066" t="s">
        <v>1898</v>
      </c>
      <c r="R1066" t="s">
        <v>1898</v>
      </c>
      <c r="S1066" t="s">
        <v>1898</v>
      </c>
      <c r="T1066" t="s">
        <v>1898</v>
      </c>
      <c r="U1066" t="s">
        <v>1898</v>
      </c>
      <c r="V1066" t="s">
        <v>1898</v>
      </c>
      <c r="W1066">
        <v>0</v>
      </c>
      <c r="X1066" t="s">
        <v>1898</v>
      </c>
      <c r="Y1066" t="s">
        <v>1898</v>
      </c>
      <c r="Z1066" t="s">
        <v>1898</v>
      </c>
      <c r="AA1066" t="s">
        <v>1898</v>
      </c>
      <c r="AB1066" t="s">
        <v>1898</v>
      </c>
    </row>
    <row r="1067" spans="1:28" x14ac:dyDescent="0.35">
      <c r="A1067" t="s">
        <v>1807</v>
      </c>
      <c r="B1067" s="1">
        <v>44650</v>
      </c>
      <c r="C1067" s="1">
        <v>44701</v>
      </c>
      <c r="D1067">
        <v>1</v>
      </c>
      <c r="E1067" t="s">
        <v>1836</v>
      </c>
      <c r="F1067" s="1">
        <v>44585</v>
      </c>
      <c r="G1067">
        <v>5</v>
      </c>
      <c r="H1067" s="1">
        <v>44670</v>
      </c>
      <c r="I1067">
        <v>1</v>
      </c>
      <c r="J1067">
        <v>0</v>
      </c>
      <c r="K1067">
        <v>0</v>
      </c>
      <c r="L1067">
        <v>1</v>
      </c>
      <c r="M1067">
        <v>0</v>
      </c>
      <c r="N1067">
        <v>0</v>
      </c>
      <c r="O1067">
        <v>0</v>
      </c>
      <c r="P1067">
        <v>1</v>
      </c>
      <c r="Q1067">
        <v>0</v>
      </c>
      <c r="R1067">
        <v>0</v>
      </c>
      <c r="S1067">
        <v>1</v>
      </c>
      <c r="T1067">
        <v>0</v>
      </c>
      <c r="U1067">
        <v>0</v>
      </c>
      <c r="V1067">
        <v>0</v>
      </c>
      <c r="W1067">
        <v>1</v>
      </c>
      <c r="X1067">
        <v>0</v>
      </c>
      <c r="Y1067">
        <v>0</v>
      </c>
      <c r="Z1067">
        <v>1</v>
      </c>
      <c r="AA1067">
        <v>0</v>
      </c>
      <c r="AB1067">
        <v>0</v>
      </c>
    </row>
    <row r="1068" spans="1:28" x14ac:dyDescent="0.35">
      <c r="A1068" t="s">
        <v>1840</v>
      </c>
      <c r="B1068" s="1">
        <v>44197</v>
      </c>
      <c r="C1068" s="1">
        <v>44199</v>
      </c>
      <c r="D1068">
        <v>0</v>
      </c>
      <c r="E1068" t="s">
        <v>1898</v>
      </c>
      <c r="G1068" t="s">
        <v>1898</v>
      </c>
      <c r="I1068" t="s">
        <v>1898</v>
      </c>
      <c r="J1068" t="s">
        <v>1898</v>
      </c>
      <c r="K1068" t="s">
        <v>1898</v>
      </c>
      <c r="L1068" t="s">
        <v>1898</v>
      </c>
      <c r="M1068" t="s">
        <v>1898</v>
      </c>
      <c r="N1068" t="s">
        <v>1898</v>
      </c>
      <c r="O1068" t="s">
        <v>1898</v>
      </c>
      <c r="P1068" t="s">
        <v>1898</v>
      </c>
      <c r="Q1068" t="s">
        <v>1898</v>
      </c>
      <c r="R1068" t="s">
        <v>1898</v>
      </c>
      <c r="S1068" t="s">
        <v>1898</v>
      </c>
      <c r="T1068" t="s">
        <v>1898</v>
      </c>
      <c r="U1068" t="s">
        <v>1898</v>
      </c>
      <c r="V1068" t="s">
        <v>1898</v>
      </c>
      <c r="W1068" t="s">
        <v>1898</v>
      </c>
      <c r="X1068" t="s">
        <v>1898</v>
      </c>
      <c r="Y1068" t="s">
        <v>1898</v>
      </c>
      <c r="Z1068" t="s">
        <v>1898</v>
      </c>
      <c r="AA1068" t="s">
        <v>1898</v>
      </c>
      <c r="AB1068" t="s">
        <v>1898</v>
      </c>
    </row>
    <row r="1069" spans="1:28" x14ac:dyDescent="0.35">
      <c r="A1069" t="s">
        <v>1840</v>
      </c>
      <c r="B1069" s="1">
        <v>44200</v>
      </c>
      <c r="C1069" s="1">
        <v>44202</v>
      </c>
      <c r="D1069">
        <v>1</v>
      </c>
      <c r="E1069" t="s">
        <v>1841</v>
      </c>
      <c r="F1069" s="1">
        <v>44200</v>
      </c>
      <c r="G1069">
        <v>0</v>
      </c>
      <c r="H1069" s="1">
        <v>44333</v>
      </c>
      <c r="I1069">
        <v>0</v>
      </c>
      <c r="J1069" t="s">
        <v>1898</v>
      </c>
      <c r="K1069" t="s">
        <v>1898</v>
      </c>
      <c r="L1069" t="s">
        <v>1898</v>
      </c>
      <c r="M1069" t="s">
        <v>1898</v>
      </c>
      <c r="N1069" t="s">
        <v>1898</v>
      </c>
      <c r="O1069" t="s">
        <v>1898</v>
      </c>
      <c r="P1069">
        <v>1</v>
      </c>
      <c r="Q1069">
        <v>0</v>
      </c>
      <c r="R1069">
        <v>0</v>
      </c>
      <c r="S1069">
        <v>1</v>
      </c>
      <c r="T1069">
        <v>0</v>
      </c>
      <c r="U1069">
        <v>0</v>
      </c>
      <c r="V1069">
        <v>0</v>
      </c>
      <c r="W1069">
        <v>0</v>
      </c>
      <c r="X1069" t="s">
        <v>1898</v>
      </c>
      <c r="Y1069" t="s">
        <v>1898</v>
      </c>
      <c r="Z1069" t="s">
        <v>1898</v>
      </c>
      <c r="AA1069" t="s">
        <v>1898</v>
      </c>
      <c r="AB1069" t="s">
        <v>1898</v>
      </c>
    </row>
    <row r="1070" spans="1:28" x14ac:dyDescent="0.35">
      <c r="A1070" t="s">
        <v>1840</v>
      </c>
      <c r="B1070" s="1">
        <v>44203</v>
      </c>
      <c r="C1070" s="1">
        <v>44207</v>
      </c>
      <c r="D1070">
        <v>1</v>
      </c>
      <c r="E1070" t="s">
        <v>1841</v>
      </c>
      <c r="F1070" s="1">
        <v>44200</v>
      </c>
      <c r="G1070">
        <v>1</v>
      </c>
      <c r="H1070" s="1">
        <v>44333</v>
      </c>
      <c r="I1070">
        <v>0</v>
      </c>
      <c r="J1070" t="s">
        <v>1898</v>
      </c>
      <c r="K1070" t="s">
        <v>1898</v>
      </c>
      <c r="L1070" t="s">
        <v>1898</v>
      </c>
      <c r="M1070" t="s">
        <v>1898</v>
      </c>
      <c r="N1070" t="s">
        <v>1898</v>
      </c>
      <c r="O1070" t="s">
        <v>1898</v>
      </c>
      <c r="P1070">
        <v>1</v>
      </c>
      <c r="Q1070">
        <v>0</v>
      </c>
      <c r="R1070">
        <v>0</v>
      </c>
      <c r="S1070">
        <v>1</v>
      </c>
      <c r="T1070">
        <v>0</v>
      </c>
      <c r="U1070">
        <v>0</v>
      </c>
      <c r="V1070">
        <v>0</v>
      </c>
      <c r="W1070">
        <v>0</v>
      </c>
      <c r="X1070" t="s">
        <v>1898</v>
      </c>
      <c r="Y1070" t="s">
        <v>1898</v>
      </c>
      <c r="Z1070" t="s">
        <v>1898</v>
      </c>
      <c r="AA1070" t="s">
        <v>1898</v>
      </c>
      <c r="AB1070" t="s">
        <v>1898</v>
      </c>
    </row>
    <row r="1071" spans="1:28" x14ac:dyDescent="0.35">
      <c r="A1071" t="s">
        <v>1840</v>
      </c>
      <c r="B1071" s="1">
        <v>44208</v>
      </c>
      <c r="C1071" s="1">
        <v>44697</v>
      </c>
      <c r="D1071">
        <v>1</v>
      </c>
      <c r="E1071" t="s">
        <v>1841</v>
      </c>
      <c r="F1071" s="1">
        <v>44200</v>
      </c>
      <c r="G1071">
        <v>2</v>
      </c>
      <c r="H1071" s="1">
        <v>44333</v>
      </c>
      <c r="I1071">
        <v>0</v>
      </c>
      <c r="J1071" t="s">
        <v>1898</v>
      </c>
      <c r="K1071" t="s">
        <v>1898</v>
      </c>
      <c r="L1071" t="s">
        <v>1898</v>
      </c>
      <c r="M1071" t="s">
        <v>1898</v>
      </c>
      <c r="N1071" t="s">
        <v>1898</v>
      </c>
      <c r="O1071" t="s">
        <v>1898</v>
      </c>
      <c r="P1071">
        <v>1</v>
      </c>
      <c r="Q1071">
        <v>0</v>
      </c>
      <c r="R1071">
        <v>0</v>
      </c>
      <c r="S1071">
        <v>1</v>
      </c>
      <c r="T1071">
        <v>0</v>
      </c>
      <c r="U1071">
        <v>0</v>
      </c>
      <c r="V1071">
        <v>0</v>
      </c>
      <c r="W1071">
        <v>0</v>
      </c>
      <c r="X1071" t="s">
        <v>1898</v>
      </c>
      <c r="Y1071" t="s">
        <v>1898</v>
      </c>
      <c r="Z1071" t="s">
        <v>1898</v>
      </c>
      <c r="AA1071" t="s">
        <v>1898</v>
      </c>
      <c r="AB1071" t="s">
        <v>1898</v>
      </c>
    </row>
    <row r="1072" spans="1:28" x14ac:dyDescent="0.35">
      <c r="A1072" t="s">
        <v>1840</v>
      </c>
      <c r="B1072" s="1">
        <v>44225</v>
      </c>
      <c r="C1072" s="1">
        <v>44277</v>
      </c>
      <c r="D1072">
        <v>1</v>
      </c>
      <c r="E1072" t="s">
        <v>1842</v>
      </c>
      <c r="F1072" s="1">
        <v>44225</v>
      </c>
      <c r="G1072">
        <v>0</v>
      </c>
      <c r="H1072" s="1">
        <v>44698</v>
      </c>
      <c r="I1072">
        <v>0</v>
      </c>
      <c r="J1072" t="s">
        <v>1898</v>
      </c>
      <c r="K1072" t="s">
        <v>1898</v>
      </c>
      <c r="L1072" t="s">
        <v>1898</v>
      </c>
      <c r="M1072" t="s">
        <v>1898</v>
      </c>
      <c r="N1072" t="s">
        <v>1898</v>
      </c>
      <c r="O1072" t="s">
        <v>1898</v>
      </c>
      <c r="P1072">
        <v>1</v>
      </c>
      <c r="Q1072">
        <v>0</v>
      </c>
      <c r="R1072">
        <v>0</v>
      </c>
      <c r="S1072">
        <v>1</v>
      </c>
      <c r="T1072">
        <v>0</v>
      </c>
      <c r="U1072">
        <v>0</v>
      </c>
      <c r="V1072">
        <v>0</v>
      </c>
      <c r="W1072">
        <v>1</v>
      </c>
      <c r="X1072">
        <v>0</v>
      </c>
      <c r="Y1072">
        <v>0</v>
      </c>
      <c r="Z1072">
        <v>1</v>
      </c>
      <c r="AA1072">
        <v>0</v>
      </c>
      <c r="AB1072">
        <v>0</v>
      </c>
    </row>
    <row r="1073" spans="1:28" x14ac:dyDescent="0.35">
      <c r="A1073" t="s">
        <v>1840</v>
      </c>
      <c r="B1073" s="1">
        <v>44278</v>
      </c>
      <c r="C1073" s="1">
        <v>44299</v>
      </c>
      <c r="D1073">
        <v>1</v>
      </c>
      <c r="E1073" t="s">
        <v>1842</v>
      </c>
      <c r="F1073" s="1">
        <v>44225</v>
      </c>
      <c r="G1073">
        <v>1</v>
      </c>
      <c r="H1073" s="1">
        <v>44698</v>
      </c>
      <c r="I1073">
        <v>0</v>
      </c>
      <c r="J1073" t="s">
        <v>1898</v>
      </c>
      <c r="K1073" t="s">
        <v>1898</v>
      </c>
      <c r="L1073" t="s">
        <v>1898</v>
      </c>
      <c r="M1073" t="s">
        <v>1898</v>
      </c>
      <c r="N1073" t="s">
        <v>1898</v>
      </c>
      <c r="O1073" t="s">
        <v>1898</v>
      </c>
      <c r="P1073">
        <v>1</v>
      </c>
      <c r="Q1073">
        <v>0</v>
      </c>
      <c r="R1073">
        <v>0</v>
      </c>
      <c r="S1073">
        <v>1</v>
      </c>
      <c r="T1073">
        <v>0</v>
      </c>
      <c r="U1073">
        <v>0</v>
      </c>
      <c r="V1073">
        <v>0</v>
      </c>
      <c r="W1073">
        <v>1</v>
      </c>
      <c r="X1073">
        <v>0</v>
      </c>
      <c r="Y1073">
        <v>0</v>
      </c>
      <c r="Z1073">
        <v>1</v>
      </c>
      <c r="AA1073">
        <v>0</v>
      </c>
      <c r="AB1073">
        <v>0</v>
      </c>
    </row>
    <row r="1074" spans="1:28" x14ac:dyDescent="0.35">
      <c r="A1074" t="s">
        <v>1840</v>
      </c>
      <c r="B1074" s="1">
        <v>44300</v>
      </c>
      <c r="C1074" s="1">
        <v>44701</v>
      </c>
      <c r="D1074">
        <v>1</v>
      </c>
      <c r="E1074" t="s">
        <v>1842</v>
      </c>
      <c r="F1074" s="1">
        <v>44225</v>
      </c>
      <c r="G1074">
        <v>2</v>
      </c>
      <c r="H1074" s="1">
        <v>44698</v>
      </c>
      <c r="I1074">
        <v>0</v>
      </c>
      <c r="J1074" t="s">
        <v>1898</v>
      </c>
      <c r="K1074" t="s">
        <v>1898</v>
      </c>
      <c r="L1074" t="s">
        <v>1898</v>
      </c>
      <c r="M1074" t="s">
        <v>1898</v>
      </c>
      <c r="N1074" t="s">
        <v>1898</v>
      </c>
      <c r="O1074" t="s">
        <v>1898</v>
      </c>
      <c r="P1074">
        <v>1</v>
      </c>
      <c r="Q1074">
        <v>0</v>
      </c>
      <c r="R1074">
        <v>0</v>
      </c>
      <c r="S1074">
        <v>1</v>
      </c>
      <c r="T1074">
        <v>0</v>
      </c>
      <c r="U1074">
        <v>0</v>
      </c>
      <c r="V1074">
        <v>0</v>
      </c>
      <c r="W1074">
        <v>1</v>
      </c>
      <c r="X1074">
        <v>0</v>
      </c>
      <c r="Y1074">
        <v>0</v>
      </c>
      <c r="Z1074">
        <v>1</v>
      </c>
      <c r="AA1074">
        <v>0</v>
      </c>
      <c r="AB1074">
        <v>0</v>
      </c>
    </row>
    <row r="1075" spans="1:28" x14ac:dyDescent="0.35">
      <c r="A1075" t="s">
        <v>1840</v>
      </c>
      <c r="B1075" s="1">
        <v>44302</v>
      </c>
      <c r="C1075" s="1">
        <v>44634</v>
      </c>
      <c r="D1075">
        <v>1</v>
      </c>
      <c r="E1075" t="s">
        <v>1843</v>
      </c>
      <c r="F1075" s="1">
        <v>44302</v>
      </c>
      <c r="G1075">
        <v>0</v>
      </c>
      <c r="H1075" s="1">
        <v>44302</v>
      </c>
      <c r="I1075">
        <v>1</v>
      </c>
      <c r="J1075">
        <v>1</v>
      </c>
      <c r="K1075">
        <v>1</v>
      </c>
      <c r="L1075">
        <v>0</v>
      </c>
      <c r="M1075">
        <v>0</v>
      </c>
      <c r="N1075">
        <v>0</v>
      </c>
      <c r="O1075">
        <v>0</v>
      </c>
      <c r="P1075">
        <v>0</v>
      </c>
      <c r="Q1075" t="s">
        <v>1898</v>
      </c>
      <c r="R1075" t="s">
        <v>1898</v>
      </c>
      <c r="S1075" t="s">
        <v>1898</v>
      </c>
      <c r="T1075" t="s">
        <v>1898</v>
      </c>
      <c r="U1075" t="s">
        <v>1898</v>
      </c>
      <c r="V1075" t="s">
        <v>1898</v>
      </c>
      <c r="W1075">
        <v>0</v>
      </c>
      <c r="X1075" t="s">
        <v>1898</v>
      </c>
      <c r="Y1075" t="s">
        <v>1898</v>
      </c>
      <c r="Z1075" t="s">
        <v>1898</v>
      </c>
      <c r="AA1075" t="s">
        <v>1898</v>
      </c>
      <c r="AB1075" t="s">
        <v>1898</v>
      </c>
    </row>
    <row r="1076" spans="1:28" x14ac:dyDescent="0.35">
      <c r="A1076" t="s">
        <v>1840</v>
      </c>
      <c r="B1076" s="1">
        <v>44319</v>
      </c>
      <c r="C1076" s="1">
        <v>44362</v>
      </c>
      <c r="D1076">
        <v>1</v>
      </c>
      <c r="E1076" t="s">
        <v>1844</v>
      </c>
      <c r="F1076" s="1">
        <v>44319</v>
      </c>
      <c r="G1076">
        <v>0</v>
      </c>
      <c r="H1076" s="1">
        <v>44698</v>
      </c>
      <c r="I1076">
        <v>1</v>
      </c>
      <c r="J1076">
        <v>0</v>
      </c>
      <c r="K1076">
        <v>0</v>
      </c>
      <c r="L1076">
        <v>1</v>
      </c>
      <c r="M1076">
        <v>0</v>
      </c>
      <c r="N1076">
        <v>0</v>
      </c>
      <c r="O1076">
        <v>0</v>
      </c>
      <c r="P1076">
        <v>1</v>
      </c>
      <c r="Q1076">
        <v>0</v>
      </c>
      <c r="R1076">
        <v>0</v>
      </c>
      <c r="S1076">
        <v>1</v>
      </c>
      <c r="T1076">
        <v>0</v>
      </c>
      <c r="U1076">
        <v>0</v>
      </c>
      <c r="V1076">
        <v>0</v>
      </c>
      <c r="W1076">
        <v>1</v>
      </c>
      <c r="X1076">
        <v>0</v>
      </c>
      <c r="Y1076">
        <v>0</v>
      </c>
      <c r="Z1076">
        <v>1</v>
      </c>
      <c r="AA1076">
        <v>0</v>
      </c>
      <c r="AB1076">
        <v>0</v>
      </c>
    </row>
    <row r="1077" spans="1:28" x14ac:dyDescent="0.35">
      <c r="A1077" t="s">
        <v>1840</v>
      </c>
      <c r="B1077" s="1">
        <v>44363</v>
      </c>
      <c r="C1077" s="1">
        <v>44606</v>
      </c>
      <c r="D1077">
        <v>1</v>
      </c>
      <c r="E1077" t="s">
        <v>1844</v>
      </c>
      <c r="F1077" s="1">
        <v>44319</v>
      </c>
      <c r="G1077">
        <v>1</v>
      </c>
      <c r="H1077" s="1">
        <v>44698</v>
      </c>
      <c r="I1077">
        <v>1</v>
      </c>
      <c r="J1077">
        <v>0</v>
      </c>
      <c r="K1077">
        <v>0</v>
      </c>
      <c r="L1077">
        <v>1</v>
      </c>
      <c r="M1077">
        <v>0</v>
      </c>
      <c r="N1077">
        <v>0</v>
      </c>
      <c r="O1077">
        <v>0</v>
      </c>
      <c r="P1077">
        <v>1</v>
      </c>
      <c r="Q1077">
        <v>0</v>
      </c>
      <c r="R1077">
        <v>0</v>
      </c>
      <c r="S1077">
        <v>1</v>
      </c>
      <c r="T1077">
        <v>0</v>
      </c>
      <c r="U1077">
        <v>0</v>
      </c>
      <c r="V1077">
        <v>0</v>
      </c>
      <c r="W1077">
        <v>1</v>
      </c>
      <c r="X1077">
        <v>0</v>
      </c>
      <c r="Y1077">
        <v>0</v>
      </c>
      <c r="Z1077">
        <v>1</v>
      </c>
      <c r="AA1077">
        <v>0</v>
      </c>
      <c r="AB1077">
        <v>0</v>
      </c>
    </row>
    <row r="1078" spans="1:28" x14ac:dyDescent="0.35">
      <c r="A1078" t="s">
        <v>1840</v>
      </c>
      <c r="B1078" s="1">
        <v>44582</v>
      </c>
      <c r="C1078" s="1">
        <v>44634</v>
      </c>
      <c r="D1078">
        <v>1</v>
      </c>
      <c r="E1078" t="s">
        <v>1845</v>
      </c>
      <c r="F1078" s="1">
        <v>44582</v>
      </c>
      <c r="G1078">
        <v>0</v>
      </c>
      <c r="H1078" s="1">
        <v>44635</v>
      </c>
      <c r="I1078">
        <v>1</v>
      </c>
      <c r="J1078">
        <v>0</v>
      </c>
      <c r="K1078">
        <v>0</v>
      </c>
      <c r="L1078">
        <v>1</v>
      </c>
      <c r="M1078">
        <v>0</v>
      </c>
      <c r="N1078">
        <v>0</v>
      </c>
      <c r="O1078">
        <v>0</v>
      </c>
      <c r="P1078">
        <v>0</v>
      </c>
      <c r="Q1078" t="s">
        <v>1898</v>
      </c>
      <c r="R1078" t="s">
        <v>1898</v>
      </c>
      <c r="S1078" t="s">
        <v>1898</v>
      </c>
      <c r="T1078" t="s">
        <v>1898</v>
      </c>
      <c r="U1078" t="s">
        <v>1898</v>
      </c>
      <c r="V1078" t="s">
        <v>1898</v>
      </c>
      <c r="W1078">
        <v>1</v>
      </c>
      <c r="X1078">
        <v>0</v>
      </c>
      <c r="Y1078">
        <v>0</v>
      </c>
      <c r="Z1078">
        <v>1</v>
      </c>
      <c r="AA1078">
        <v>0</v>
      </c>
      <c r="AB1078">
        <v>0</v>
      </c>
    </row>
    <row r="1079" spans="1:28" x14ac:dyDescent="0.35">
      <c r="A1079" t="s">
        <v>1840</v>
      </c>
      <c r="B1079" s="1">
        <v>44589</v>
      </c>
      <c r="C1079" s="1">
        <v>44608</v>
      </c>
      <c r="D1079">
        <v>1</v>
      </c>
      <c r="E1079" t="s">
        <v>1846</v>
      </c>
      <c r="F1079" s="1">
        <v>44589</v>
      </c>
      <c r="G1079">
        <v>0</v>
      </c>
      <c r="H1079" s="1">
        <v>44698</v>
      </c>
      <c r="I1079">
        <v>1</v>
      </c>
      <c r="J1079">
        <v>0</v>
      </c>
      <c r="K1079">
        <v>0</v>
      </c>
      <c r="L1079">
        <v>1</v>
      </c>
      <c r="M1079">
        <v>0</v>
      </c>
      <c r="N1079">
        <v>0</v>
      </c>
      <c r="O1079">
        <v>0</v>
      </c>
      <c r="P1079">
        <v>0</v>
      </c>
      <c r="Q1079" t="s">
        <v>1898</v>
      </c>
      <c r="R1079" t="s">
        <v>1898</v>
      </c>
      <c r="S1079" t="s">
        <v>1898</v>
      </c>
      <c r="T1079" t="s">
        <v>1898</v>
      </c>
      <c r="U1079" t="s">
        <v>1898</v>
      </c>
      <c r="V1079" t="s">
        <v>1898</v>
      </c>
      <c r="W1079">
        <v>1</v>
      </c>
      <c r="X1079">
        <v>0</v>
      </c>
      <c r="Y1079">
        <v>0</v>
      </c>
      <c r="Z1079">
        <v>1</v>
      </c>
      <c r="AA1079">
        <v>0</v>
      </c>
      <c r="AB1079">
        <v>0</v>
      </c>
    </row>
    <row r="1080" spans="1:28" x14ac:dyDescent="0.35">
      <c r="A1080" t="s">
        <v>1840</v>
      </c>
      <c r="B1080" s="1">
        <v>44607</v>
      </c>
      <c r="C1080" s="1">
        <v>44701</v>
      </c>
      <c r="D1080">
        <v>1</v>
      </c>
      <c r="E1080" t="s">
        <v>1844</v>
      </c>
      <c r="F1080" s="1">
        <v>44319</v>
      </c>
      <c r="G1080">
        <v>2</v>
      </c>
      <c r="H1080" s="1">
        <v>44698</v>
      </c>
      <c r="I1080">
        <v>1</v>
      </c>
      <c r="J1080">
        <v>0</v>
      </c>
      <c r="K1080">
        <v>0</v>
      </c>
      <c r="L1080">
        <v>1</v>
      </c>
      <c r="M1080">
        <v>0</v>
      </c>
      <c r="N1080">
        <v>0</v>
      </c>
      <c r="O1080">
        <v>0</v>
      </c>
      <c r="P1080">
        <v>1</v>
      </c>
      <c r="Q1080">
        <v>0</v>
      </c>
      <c r="R1080">
        <v>0</v>
      </c>
      <c r="S1080">
        <v>1</v>
      </c>
      <c r="T1080">
        <v>0</v>
      </c>
      <c r="U1080">
        <v>0</v>
      </c>
      <c r="V1080">
        <v>0</v>
      </c>
      <c r="W1080">
        <v>1</v>
      </c>
      <c r="X1080">
        <v>0</v>
      </c>
      <c r="Y1080">
        <v>0</v>
      </c>
      <c r="Z1080">
        <v>1</v>
      </c>
      <c r="AA1080">
        <v>0</v>
      </c>
      <c r="AB1080">
        <v>0</v>
      </c>
    </row>
    <row r="1081" spans="1:28" x14ac:dyDescent="0.35">
      <c r="A1081" t="s">
        <v>1840</v>
      </c>
      <c r="B1081" s="1">
        <v>44609</v>
      </c>
      <c r="C1081" s="1">
        <v>44627</v>
      </c>
      <c r="D1081">
        <v>1</v>
      </c>
      <c r="E1081" t="s">
        <v>1846</v>
      </c>
      <c r="F1081" s="1">
        <v>44589</v>
      </c>
      <c r="G1081">
        <v>1</v>
      </c>
      <c r="H1081" s="1">
        <v>44698</v>
      </c>
      <c r="I1081">
        <v>1</v>
      </c>
      <c r="J1081">
        <v>0</v>
      </c>
      <c r="K1081">
        <v>0</v>
      </c>
      <c r="L1081">
        <v>1</v>
      </c>
      <c r="M1081">
        <v>0</v>
      </c>
      <c r="N1081">
        <v>0</v>
      </c>
      <c r="O1081">
        <v>0</v>
      </c>
      <c r="P1081">
        <v>0</v>
      </c>
      <c r="Q1081" t="s">
        <v>1898</v>
      </c>
      <c r="R1081" t="s">
        <v>1898</v>
      </c>
      <c r="S1081" t="s">
        <v>1898</v>
      </c>
      <c r="T1081" t="s">
        <v>1898</v>
      </c>
      <c r="U1081" t="s">
        <v>1898</v>
      </c>
      <c r="V1081" t="s">
        <v>1898</v>
      </c>
      <c r="W1081">
        <v>1</v>
      </c>
      <c r="X1081">
        <v>0</v>
      </c>
      <c r="Y1081">
        <v>0</v>
      </c>
      <c r="Z1081">
        <v>1</v>
      </c>
      <c r="AA1081">
        <v>0</v>
      </c>
      <c r="AB1081">
        <v>0</v>
      </c>
    </row>
    <row r="1082" spans="1:28" x14ac:dyDescent="0.35">
      <c r="A1082" t="s">
        <v>1840</v>
      </c>
      <c r="B1082" s="1">
        <v>44628</v>
      </c>
      <c r="C1082" s="1">
        <v>44658</v>
      </c>
      <c r="D1082">
        <v>1</v>
      </c>
      <c r="E1082" t="s">
        <v>1846</v>
      </c>
      <c r="F1082" s="1">
        <v>44589</v>
      </c>
      <c r="G1082">
        <v>2</v>
      </c>
      <c r="H1082" s="1">
        <v>44698</v>
      </c>
      <c r="I1082">
        <v>1</v>
      </c>
      <c r="J1082">
        <v>0</v>
      </c>
      <c r="K1082">
        <v>0</v>
      </c>
      <c r="L1082">
        <v>1</v>
      </c>
      <c r="M1082">
        <v>0</v>
      </c>
      <c r="N1082">
        <v>0</v>
      </c>
      <c r="O1082">
        <v>0</v>
      </c>
      <c r="P1082">
        <v>0</v>
      </c>
      <c r="Q1082" t="s">
        <v>1898</v>
      </c>
      <c r="R1082" t="s">
        <v>1898</v>
      </c>
      <c r="S1082" t="s">
        <v>1898</v>
      </c>
      <c r="T1082" t="s">
        <v>1898</v>
      </c>
      <c r="U1082" t="s">
        <v>1898</v>
      </c>
      <c r="V1082" t="s">
        <v>1898</v>
      </c>
      <c r="W1082">
        <v>1</v>
      </c>
      <c r="X1082">
        <v>0</v>
      </c>
      <c r="Y1082">
        <v>0</v>
      </c>
      <c r="Z1082">
        <v>1</v>
      </c>
      <c r="AA1082">
        <v>0</v>
      </c>
      <c r="AB1082">
        <v>0</v>
      </c>
    </row>
    <row r="1083" spans="1:28" x14ac:dyDescent="0.35">
      <c r="A1083" t="s">
        <v>1840</v>
      </c>
      <c r="B1083" s="1">
        <v>44629</v>
      </c>
      <c r="C1083" s="1">
        <v>44634</v>
      </c>
      <c r="D1083">
        <v>1</v>
      </c>
      <c r="E1083" t="s">
        <v>1847</v>
      </c>
      <c r="F1083" s="1">
        <v>44629</v>
      </c>
      <c r="G1083">
        <v>0</v>
      </c>
      <c r="H1083" s="1">
        <v>44635</v>
      </c>
      <c r="I1083">
        <v>0</v>
      </c>
      <c r="J1083" t="s">
        <v>1898</v>
      </c>
      <c r="K1083" t="s">
        <v>1898</v>
      </c>
      <c r="L1083" t="s">
        <v>1898</v>
      </c>
      <c r="M1083" t="s">
        <v>1898</v>
      </c>
      <c r="N1083" t="s">
        <v>1898</v>
      </c>
      <c r="O1083" t="s">
        <v>1898</v>
      </c>
      <c r="P1083">
        <v>0</v>
      </c>
      <c r="Q1083" t="s">
        <v>1898</v>
      </c>
      <c r="R1083" t="s">
        <v>1898</v>
      </c>
      <c r="S1083" t="s">
        <v>1898</v>
      </c>
      <c r="T1083" t="s">
        <v>1898</v>
      </c>
      <c r="U1083" t="s">
        <v>1898</v>
      </c>
      <c r="V1083" t="s">
        <v>1898</v>
      </c>
      <c r="W1083">
        <v>1</v>
      </c>
      <c r="X1083">
        <v>0</v>
      </c>
      <c r="Y1083">
        <v>0</v>
      </c>
      <c r="Z1083">
        <v>1</v>
      </c>
      <c r="AA1083">
        <v>0</v>
      </c>
      <c r="AB1083">
        <v>0</v>
      </c>
    </row>
    <row r="1084" spans="1:28" x14ac:dyDescent="0.35">
      <c r="A1084" t="s">
        <v>1840</v>
      </c>
      <c r="B1084" s="1">
        <v>44630</v>
      </c>
      <c r="C1084" s="1">
        <v>44634</v>
      </c>
      <c r="D1084">
        <v>1</v>
      </c>
      <c r="E1084" t="s">
        <v>1848</v>
      </c>
      <c r="F1084" s="1">
        <v>44630</v>
      </c>
      <c r="G1084">
        <v>0</v>
      </c>
      <c r="H1084" s="1">
        <v>44635</v>
      </c>
      <c r="I1084">
        <v>0</v>
      </c>
      <c r="J1084" t="s">
        <v>1898</v>
      </c>
      <c r="K1084" t="s">
        <v>1898</v>
      </c>
      <c r="L1084" t="s">
        <v>1898</v>
      </c>
      <c r="M1084" t="s">
        <v>1898</v>
      </c>
      <c r="N1084" t="s">
        <v>1898</v>
      </c>
      <c r="O1084" t="s">
        <v>1898</v>
      </c>
      <c r="P1084">
        <v>0</v>
      </c>
      <c r="Q1084" t="s">
        <v>1898</v>
      </c>
      <c r="R1084" t="s">
        <v>1898</v>
      </c>
      <c r="S1084" t="s">
        <v>1898</v>
      </c>
      <c r="T1084" t="s">
        <v>1898</v>
      </c>
      <c r="U1084" t="s">
        <v>1898</v>
      </c>
      <c r="V1084" t="s">
        <v>1898</v>
      </c>
      <c r="W1084">
        <v>1</v>
      </c>
      <c r="X1084">
        <v>0</v>
      </c>
      <c r="Y1084">
        <v>0</v>
      </c>
      <c r="Z1084">
        <v>1</v>
      </c>
      <c r="AA1084">
        <v>0</v>
      </c>
      <c r="AB1084">
        <v>0</v>
      </c>
    </row>
    <row r="1085" spans="1:28" x14ac:dyDescent="0.35">
      <c r="A1085" t="s">
        <v>1840</v>
      </c>
      <c r="B1085" s="1">
        <v>44635</v>
      </c>
      <c r="C1085" s="1">
        <v>44701</v>
      </c>
      <c r="D1085">
        <v>1</v>
      </c>
      <c r="E1085" t="s">
        <v>1848</v>
      </c>
      <c r="F1085" s="1">
        <v>44630</v>
      </c>
      <c r="G1085">
        <v>3</v>
      </c>
      <c r="H1085" s="1">
        <v>44635</v>
      </c>
      <c r="I1085">
        <v>0</v>
      </c>
      <c r="J1085" t="s">
        <v>1898</v>
      </c>
      <c r="K1085" t="s">
        <v>1898</v>
      </c>
      <c r="L1085" t="s">
        <v>1898</v>
      </c>
      <c r="M1085" t="s">
        <v>1898</v>
      </c>
      <c r="N1085" t="s">
        <v>1898</v>
      </c>
      <c r="O1085" t="s">
        <v>1898</v>
      </c>
      <c r="P1085">
        <v>0</v>
      </c>
      <c r="Q1085" t="s">
        <v>1898</v>
      </c>
      <c r="R1085" t="s">
        <v>1898</v>
      </c>
      <c r="S1085" t="s">
        <v>1898</v>
      </c>
      <c r="T1085" t="s">
        <v>1898</v>
      </c>
      <c r="U1085" t="s">
        <v>1898</v>
      </c>
      <c r="V1085" t="s">
        <v>1898</v>
      </c>
      <c r="W1085">
        <v>1</v>
      </c>
      <c r="X1085">
        <v>0</v>
      </c>
      <c r="Y1085">
        <v>0</v>
      </c>
      <c r="Z1085">
        <v>1</v>
      </c>
      <c r="AA1085">
        <v>0</v>
      </c>
      <c r="AB1085">
        <v>0</v>
      </c>
    </row>
    <row r="1086" spans="1:28" x14ac:dyDescent="0.35">
      <c r="A1086" t="s">
        <v>1840</v>
      </c>
      <c r="B1086" s="1">
        <v>44635</v>
      </c>
      <c r="C1086" s="1">
        <v>44701</v>
      </c>
      <c r="D1086">
        <v>1</v>
      </c>
      <c r="E1086" t="s">
        <v>1843</v>
      </c>
      <c r="F1086" s="1">
        <v>44302</v>
      </c>
      <c r="G1086">
        <v>3</v>
      </c>
      <c r="H1086" s="1">
        <v>44635</v>
      </c>
      <c r="I1086">
        <v>1</v>
      </c>
      <c r="J1086">
        <v>1</v>
      </c>
      <c r="K1086">
        <v>1</v>
      </c>
      <c r="L1086">
        <v>0</v>
      </c>
      <c r="M1086">
        <v>0</v>
      </c>
      <c r="N1086">
        <v>0</v>
      </c>
      <c r="O1086">
        <v>0</v>
      </c>
      <c r="P1086">
        <v>0</v>
      </c>
      <c r="Q1086" t="s">
        <v>1898</v>
      </c>
      <c r="R1086" t="s">
        <v>1898</v>
      </c>
      <c r="S1086" t="s">
        <v>1898</v>
      </c>
      <c r="T1086" t="s">
        <v>1898</v>
      </c>
      <c r="U1086" t="s">
        <v>1898</v>
      </c>
      <c r="V1086" t="s">
        <v>1898</v>
      </c>
      <c r="W1086">
        <v>0</v>
      </c>
      <c r="X1086" t="s">
        <v>1898</v>
      </c>
      <c r="Y1086" t="s">
        <v>1898</v>
      </c>
      <c r="Z1086" t="s">
        <v>1898</v>
      </c>
      <c r="AA1086" t="s">
        <v>1898</v>
      </c>
      <c r="AB1086" t="s">
        <v>1898</v>
      </c>
    </row>
    <row r="1087" spans="1:28" x14ac:dyDescent="0.35">
      <c r="A1087" t="s">
        <v>1840</v>
      </c>
      <c r="B1087" s="1">
        <v>44635</v>
      </c>
      <c r="C1087" s="1">
        <v>44701</v>
      </c>
      <c r="D1087">
        <v>1</v>
      </c>
      <c r="E1087" t="s">
        <v>1847</v>
      </c>
      <c r="F1087" s="1">
        <v>44629</v>
      </c>
      <c r="G1087">
        <v>3</v>
      </c>
      <c r="H1087" s="1">
        <v>44635</v>
      </c>
      <c r="I1087">
        <v>0</v>
      </c>
      <c r="J1087" t="s">
        <v>1898</v>
      </c>
      <c r="K1087" t="s">
        <v>1898</v>
      </c>
      <c r="L1087" t="s">
        <v>1898</v>
      </c>
      <c r="M1087" t="s">
        <v>1898</v>
      </c>
      <c r="N1087" t="s">
        <v>1898</v>
      </c>
      <c r="O1087" t="s">
        <v>1898</v>
      </c>
      <c r="P1087">
        <v>0</v>
      </c>
      <c r="Q1087" t="s">
        <v>1898</v>
      </c>
      <c r="R1087" t="s">
        <v>1898</v>
      </c>
      <c r="S1087" t="s">
        <v>1898</v>
      </c>
      <c r="T1087" t="s">
        <v>1898</v>
      </c>
      <c r="U1087" t="s">
        <v>1898</v>
      </c>
      <c r="V1087" t="s">
        <v>1898</v>
      </c>
      <c r="W1087">
        <v>1</v>
      </c>
      <c r="X1087">
        <v>0</v>
      </c>
      <c r="Y1087">
        <v>0</v>
      </c>
      <c r="Z1087">
        <v>1</v>
      </c>
      <c r="AA1087">
        <v>0</v>
      </c>
      <c r="AB1087">
        <v>0</v>
      </c>
    </row>
    <row r="1088" spans="1:28" x14ac:dyDescent="0.35">
      <c r="A1088" t="s">
        <v>1840</v>
      </c>
      <c r="B1088" s="1">
        <v>44635</v>
      </c>
      <c r="C1088" s="1">
        <v>44701</v>
      </c>
      <c r="D1088">
        <v>1</v>
      </c>
      <c r="E1088" t="s">
        <v>1845</v>
      </c>
      <c r="F1088" s="1">
        <v>44582</v>
      </c>
      <c r="G1088">
        <v>3</v>
      </c>
      <c r="H1088" s="1">
        <v>44635</v>
      </c>
      <c r="I1088">
        <v>1</v>
      </c>
      <c r="J1088">
        <v>0</v>
      </c>
      <c r="K1088">
        <v>0</v>
      </c>
      <c r="L1088">
        <v>1</v>
      </c>
      <c r="M1088">
        <v>0</v>
      </c>
      <c r="N1088">
        <v>0</v>
      </c>
      <c r="O1088">
        <v>0</v>
      </c>
      <c r="P1088">
        <v>0</v>
      </c>
      <c r="Q1088" t="s">
        <v>1898</v>
      </c>
      <c r="R1088" t="s">
        <v>1898</v>
      </c>
      <c r="S1088" t="s">
        <v>1898</v>
      </c>
      <c r="T1088" t="s">
        <v>1898</v>
      </c>
      <c r="U1088" t="s">
        <v>1898</v>
      </c>
      <c r="V1088" t="s">
        <v>1898</v>
      </c>
      <c r="W1088">
        <v>1</v>
      </c>
      <c r="X1088">
        <v>0</v>
      </c>
      <c r="Y1088">
        <v>0</v>
      </c>
      <c r="Z1088">
        <v>1</v>
      </c>
      <c r="AA1088">
        <v>0</v>
      </c>
      <c r="AB1088">
        <v>0</v>
      </c>
    </row>
    <row r="1089" spans="1:28" x14ac:dyDescent="0.35">
      <c r="A1089" t="s">
        <v>1840</v>
      </c>
      <c r="B1089" s="1">
        <v>44659</v>
      </c>
      <c r="C1089" s="1">
        <v>44697</v>
      </c>
      <c r="D1089">
        <v>1</v>
      </c>
      <c r="E1089" t="s">
        <v>1846</v>
      </c>
      <c r="F1089" s="1">
        <v>44589</v>
      </c>
      <c r="G1089">
        <v>4</v>
      </c>
      <c r="H1089" s="1">
        <v>44659</v>
      </c>
      <c r="I1089">
        <v>1</v>
      </c>
      <c r="J1089">
        <v>0</v>
      </c>
      <c r="K1089">
        <v>0</v>
      </c>
      <c r="L1089">
        <v>1</v>
      </c>
      <c r="M1089">
        <v>0</v>
      </c>
      <c r="N1089">
        <v>0</v>
      </c>
      <c r="O1089">
        <v>0</v>
      </c>
      <c r="P1089">
        <v>0</v>
      </c>
      <c r="Q1089" t="s">
        <v>1898</v>
      </c>
      <c r="R1089" t="s">
        <v>1898</v>
      </c>
      <c r="S1089" t="s">
        <v>1898</v>
      </c>
      <c r="T1089" t="s">
        <v>1898</v>
      </c>
      <c r="U1089" t="s">
        <v>1898</v>
      </c>
      <c r="V1089" t="s">
        <v>1898</v>
      </c>
      <c r="W1089">
        <v>1</v>
      </c>
      <c r="X1089">
        <v>0</v>
      </c>
      <c r="Y1089">
        <v>0</v>
      </c>
      <c r="Z1089">
        <v>1</v>
      </c>
      <c r="AA1089">
        <v>0</v>
      </c>
      <c r="AB1089">
        <v>0</v>
      </c>
    </row>
    <row r="1090" spans="1:28" x14ac:dyDescent="0.35">
      <c r="A1090" t="s">
        <v>1840</v>
      </c>
      <c r="B1090" s="1">
        <v>44698</v>
      </c>
      <c r="C1090" s="1">
        <v>44701</v>
      </c>
      <c r="D1090">
        <v>1</v>
      </c>
      <c r="E1090" t="s">
        <v>1841</v>
      </c>
      <c r="F1090" s="1">
        <v>44200</v>
      </c>
      <c r="G1090">
        <v>3</v>
      </c>
      <c r="H1090" s="1">
        <v>44333</v>
      </c>
      <c r="I1090">
        <v>0</v>
      </c>
      <c r="J1090" t="s">
        <v>1898</v>
      </c>
      <c r="K1090" t="s">
        <v>1898</v>
      </c>
      <c r="L1090" t="s">
        <v>1898</v>
      </c>
      <c r="M1090" t="s">
        <v>1898</v>
      </c>
      <c r="N1090" t="s">
        <v>1898</v>
      </c>
      <c r="O1090" t="s">
        <v>1898</v>
      </c>
      <c r="P1090">
        <v>1</v>
      </c>
      <c r="Q1090">
        <v>0</v>
      </c>
      <c r="R1090">
        <v>0</v>
      </c>
      <c r="S1090">
        <v>1</v>
      </c>
      <c r="T1090">
        <v>0</v>
      </c>
      <c r="U1090">
        <v>0</v>
      </c>
      <c r="V1090">
        <v>0</v>
      </c>
      <c r="W1090">
        <v>0</v>
      </c>
      <c r="X1090" t="s">
        <v>1898</v>
      </c>
      <c r="Y1090" t="s">
        <v>1898</v>
      </c>
      <c r="Z1090" t="s">
        <v>1898</v>
      </c>
      <c r="AA1090" t="s">
        <v>1898</v>
      </c>
      <c r="AB1090" t="s">
        <v>1898</v>
      </c>
    </row>
    <row r="1091" spans="1:28" x14ac:dyDescent="0.35">
      <c r="A1091" t="s">
        <v>1840</v>
      </c>
      <c r="B1091" s="1">
        <v>44698</v>
      </c>
      <c r="C1091" s="1">
        <v>44701</v>
      </c>
      <c r="D1091">
        <v>1</v>
      </c>
      <c r="E1091" t="s">
        <v>1846</v>
      </c>
      <c r="F1091" s="1">
        <v>44589</v>
      </c>
      <c r="G1091">
        <v>3</v>
      </c>
      <c r="H1091" s="1">
        <v>44698</v>
      </c>
      <c r="I1091">
        <v>1</v>
      </c>
      <c r="J1091">
        <v>0</v>
      </c>
      <c r="K1091">
        <v>0</v>
      </c>
      <c r="L1091">
        <v>1</v>
      </c>
      <c r="M1091">
        <v>0</v>
      </c>
      <c r="N1091">
        <v>0</v>
      </c>
      <c r="O1091">
        <v>0</v>
      </c>
      <c r="P1091">
        <v>0</v>
      </c>
      <c r="Q1091" t="s">
        <v>1898</v>
      </c>
      <c r="R1091" t="s">
        <v>1898</v>
      </c>
      <c r="S1091" t="s">
        <v>1898</v>
      </c>
      <c r="T1091" t="s">
        <v>1898</v>
      </c>
      <c r="U1091" t="s">
        <v>1898</v>
      </c>
      <c r="V1091" t="s">
        <v>1898</v>
      </c>
      <c r="W1091">
        <v>1</v>
      </c>
      <c r="X1091">
        <v>0</v>
      </c>
      <c r="Y1091">
        <v>0</v>
      </c>
      <c r="Z1091">
        <v>1</v>
      </c>
      <c r="AA1091">
        <v>0</v>
      </c>
      <c r="AB1091">
        <v>0</v>
      </c>
    </row>
    <row r="1092" spans="1:28" x14ac:dyDescent="0.35">
      <c r="A1092" t="s">
        <v>1849</v>
      </c>
      <c r="B1092" s="1">
        <v>44197</v>
      </c>
      <c r="C1092" s="1">
        <v>44230</v>
      </c>
      <c r="D1092">
        <v>0</v>
      </c>
      <c r="E1092" t="s">
        <v>1898</v>
      </c>
      <c r="G1092" t="s">
        <v>1898</v>
      </c>
      <c r="I1092" t="s">
        <v>1898</v>
      </c>
      <c r="J1092" t="s">
        <v>1898</v>
      </c>
      <c r="K1092" t="s">
        <v>1898</v>
      </c>
      <c r="L1092" t="s">
        <v>1898</v>
      </c>
      <c r="M1092" t="s">
        <v>1898</v>
      </c>
      <c r="N1092" t="s">
        <v>1898</v>
      </c>
      <c r="O1092" t="s">
        <v>1898</v>
      </c>
      <c r="P1092" t="s">
        <v>1898</v>
      </c>
      <c r="Q1092" t="s">
        <v>1898</v>
      </c>
      <c r="R1092" t="s">
        <v>1898</v>
      </c>
      <c r="S1092" t="s">
        <v>1898</v>
      </c>
      <c r="T1092" t="s">
        <v>1898</v>
      </c>
      <c r="U1092" t="s">
        <v>1898</v>
      </c>
      <c r="V1092" t="s">
        <v>1898</v>
      </c>
      <c r="W1092" t="s">
        <v>1898</v>
      </c>
      <c r="X1092" t="s">
        <v>1898</v>
      </c>
      <c r="Y1092" t="s">
        <v>1898</v>
      </c>
      <c r="Z1092" t="s">
        <v>1898</v>
      </c>
      <c r="AA1092" t="s">
        <v>1898</v>
      </c>
      <c r="AB1092" t="s">
        <v>1898</v>
      </c>
    </row>
    <row r="1093" spans="1:28" x14ac:dyDescent="0.35">
      <c r="A1093" t="s">
        <v>1849</v>
      </c>
      <c r="B1093" s="1">
        <v>44231</v>
      </c>
      <c r="C1093" s="1">
        <v>44264</v>
      </c>
      <c r="D1093">
        <v>1</v>
      </c>
      <c r="E1093" t="s">
        <v>1850</v>
      </c>
      <c r="F1093" s="1">
        <v>44231</v>
      </c>
      <c r="G1093">
        <v>0</v>
      </c>
      <c r="H1093" s="1">
        <v>44286</v>
      </c>
      <c r="I1093">
        <v>1</v>
      </c>
      <c r="J1093">
        <v>1</v>
      </c>
      <c r="K1093">
        <v>1</v>
      </c>
      <c r="L1093">
        <v>0</v>
      </c>
      <c r="M1093">
        <v>0</v>
      </c>
      <c r="N1093">
        <v>0</v>
      </c>
      <c r="O1093">
        <v>0</v>
      </c>
      <c r="P1093">
        <v>1</v>
      </c>
      <c r="Q1093">
        <v>1</v>
      </c>
      <c r="R1093">
        <v>1</v>
      </c>
      <c r="S1093">
        <v>0</v>
      </c>
      <c r="T1093">
        <v>0</v>
      </c>
      <c r="U1093">
        <v>0</v>
      </c>
      <c r="V1093">
        <v>0</v>
      </c>
      <c r="W1093">
        <v>1</v>
      </c>
      <c r="X1093">
        <v>1</v>
      </c>
      <c r="Y1093">
        <v>1</v>
      </c>
      <c r="Z1093">
        <v>0</v>
      </c>
      <c r="AA1093">
        <v>0</v>
      </c>
      <c r="AB1093">
        <v>0</v>
      </c>
    </row>
    <row r="1094" spans="1:28" x14ac:dyDescent="0.35">
      <c r="A1094" t="s">
        <v>1849</v>
      </c>
      <c r="B1094" s="1">
        <v>44256</v>
      </c>
      <c r="C1094" s="1">
        <v>44293</v>
      </c>
      <c r="D1094">
        <v>1</v>
      </c>
      <c r="E1094" t="s">
        <v>1852</v>
      </c>
      <c r="F1094" s="1">
        <v>44256</v>
      </c>
      <c r="G1094">
        <v>0</v>
      </c>
      <c r="H1094" s="1">
        <v>44279</v>
      </c>
      <c r="I1094">
        <v>1</v>
      </c>
      <c r="J1094">
        <v>0</v>
      </c>
      <c r="K1094">
        <v>0</v>
      </c>
      <c r="L1094">
        <v>1</v>
      </c>
      <c r="M1094">
        <v>0</v>
      </c>
      <c r="N1094">
        <v>0</v>
      </c>
      <c r="O1094">
        <v>0</v>
      </c>
      <c r="P1094">
        <v>1</v>
      </c>
      <c r="Q1094">
        <v>0</v>
      </c>
      <c r="R1094">
        <v>0</v>
      </c>
      <c r="S1094">
        <v>1</v>
      </c>
      <c r="T1094">
        <v>0</v>
      </c>
      <c r="U1094">
        <v>0</v>
      </c>
      <c r="V1094">
        <v>0</v>
      </c>
      <c r="W1094">
        <v>1</v>
      </c>
      <c r="X1094">
        <v>0</v>
      </c>
      <c r="Y1094">
        <v>0</v>
      </c>
      <c r="Z1094">
        <v>1</v>
      </c>
      <c r="AA1094">
        <v>0</v>
      </c>
      <c r="AB1094">
        <v>0</v>
      </c>
    </row>
    <row r="1095" spans="1:28" x14ac:dyDescent="0.35">
      <c r="A1095" t="s">
        <v>1849</v>
      </c>
      <c r="B1095" s="1">
        <v>44258</v>
      </c>
      <c r="C1095" s="1">
        <v>44292</v>
      </c>
      <c r="D1095">
        <v>1</v>
      </c>
      <c r="E1095" t="s">
        <v>1859</v>
      </c>
      <c r="F1095" s="1">
        <v>44286</v>
      </c>
      <c r="G1095">
        <v>0</v>
      </c>
      <c r="H1095" s="1">
        <v>44294</v>
      </c>
      <c r="I1095">
        <v>1</v>
      </c>
      <c r="J1095">
        <v>1</v>
      </c>
      <c r="K1095">
        <v>1</v>
      </c>
      <c r="L1095">
        <v>0</v>
      </c>
      <c r="M1095">
        <v>0</v>
      </c>
      <c r="N1095">
        <v>0</v>
      </c>
      <c r="O1095">
        <v>0</v>
      </c>
      <c r="P1095">
        <v>1</v>
      </c>
      <c r="Q1095">
        <v>1</v>
      </c>
      <c r="R1095">
        <v>1</v>
      </c>
      <c r="S1095">
        <v>0</v>
      </c>
      <c r="T1095">
        <v>0</v>
      </c>
      <c r="U1095">
        <v>0</v>
      </c>
      <c r="V1095">
        <v>0</v>
      </c>
      <c r="W1095">
        <v>1</v>
      </c>
      <c r="X1095">
        <v>1</v>
      </c>
      <c r="Y1095">
        <v>1</v>
      </c>
      <c r="Z1095">
        <v>0</v>
      </c>
      <c r="AA1095">
        <v>0</v>
      </c>
      <c r="AB1095">
        <v>0</v>
      </c>
    </row>
    <row r="1096" spans="1:28" x14ac:dyDescent="0.35">
      <c r="A1096" t="s">
        <v>1849</v>
      </c>
      <c r="B1096" s="1">
        <v>44258</v>
      </c>
      <c r="C1096" s="1">
        <v>44292</v>
      </c>
      <c r="D1096">
        <v>1</v>
      </c>
      <c r="E1096" t="s">
        <v>1856</v>
      </c>
      <c r="F1096" s="1">
        <v>44258</v>
      </c>
      <c r="G1096">
        <v>0</v>
      </c>
      <c r="H1096" s="1">
        <v>44294</v>
      </c>
      <c r="I1096">
        <v>1</v>
      </c>
      <c r="J1096">
        <v>1</v>
      </c>
      <c r="K1096">
        <v>1</v>
      </c>
      <c r="L1096">
        <v>0</v>
      </c>
      <c r="M1096">
        <v>0</v>
      </c>
      <c r="N1096">
        <v>0</v>
      </c>
      <c r="O1096">
        <v>0</v>
      </c>
      <c r="P1096">
        <v>1</v>
      </c>
      <c r="Q1096">
        <v>1</v>
      </c>
      <c r="R1096">
        <v>1</v>
      </c>
      <c r="S1096">
        <v>0</v>
      </c>
      <c r="T1096">
        <v>0</v>
      </c>
      <c r="U1096">
        <v>0</v>
      </c>
      <c r="V1096">
        <v>0</v>
      </c>
      <c r="W1096">
        <v>1</v>
      </c>
      <c r="X1096">
        <v>1</v>
      </c>
      <c r="Y1096">
        <v>1</v>
      </c>
      <c r="Z1096">
        <v>0</v>
      </c>
      <c r="AA1096">
        <v>0</v>
      </c>
      <c r="AB1096">
        <v>0</v>
      </c>
    </row>
    <row r="1097" spans="1:28" x14ac:dyDescent="0.35">
      <c r="A1097" t="s">
        <v>1849</v>
      </c>
      <c r="B1097" s="1">
        <v>44260</v>
      </c>
      <c r="C1097" s="1">
        <v>44292</v>
      </c>
      <c r="D1097">
        <v>1</v>
      </c>
      <c r="E1097" t="s">
        <v>1864</v>
      </c>
      <c r="F1097" s="1">
        <v>44260</v>
      </c>
      <c r="G1097">
        <v>0</v>
      </c>
      <c r="H1097" s="1">
        <v>44294</v>
      </c>
      <c r="I1097">
        <v>1</v>
      </c>
      <c r="J1097">
        <v>1</v>
      </c>
      <c r="K1097">
        <v>1</v>
      </c>
      <c r="L1097">
        <v>0</v>
      </c>
      <c r="M1097">
        <v>0</v>
      </c>
      <c r="N1097">
        <v>0</v>
      </c>
      <c r="O1097">
        <v>0</v>
      </c>
      <c r="P1097">
        <v>1</v>
      </c>
      <c r="Q1097">
        <v>1</v>
      </c>
      <c r="R1097">
        <v>1</v>
      </c>
      <c r="S1097">
        <v>0</v>
      </c>
      <c r="T1097">
        <v>0</v>
      </c>
      <c r="U1097">
        <v>0</v>
      </c>
      <c r="V1097">
        <v>0</v>
      </c>
      <c r="W1097">
        <v>1</v>
      </c>
      <c r="X1097">
        <v>1</v>
      </c>
      <c r="Y1097">
        <v>1</v>
      </c>
      <c r="Z1097">
        <v>0</v>
      </c>
      <c r="AA1097">
        <v>0</v>
      </c>
      <c r="AB1097">
        <v>0</v>
      </c>
    </row>
    <row r="1098" spans="1:28" x14ac:dyDescent="0.35">
      <c r="A1098" t="s">
        <v>1849</v>
      </c>
      <c r="B1098" s="1">
        <v>44265</v>
      </c>
      <c r="C1098" s="1">
        <v>44285</v>
      </c>
      <c r="D1098">
        <v>1</v>
      </c>
      <c r="E1098" t="s">
        <v>1850</v>
      </c>
      <c r="F1098" s="1">
        <v>44231</v>
      </c>
      <c r="G1098">
        <v>1</v>
      </c>
      <c r="H1098" s="1">
        <v>44286</v>
      </c>
      <c r="I1098">
        <v>1</v>
      </c>
      <c r="J1098">
        <v>1</v>
      </c>
      <c r="K1098">
        <v>1</v>
      </c>
      <c r="L1098">
        <v>0</v>
      </c>
      <c r="M1098">
        <v>0</v>
      </c>
      <c r="N1098">
        <v>0</v>
      </c>
      <c r="O1098">
        <v>0</v>
      </c>
      <c r="P1098">
        <v>1</v>
      </c>
      <c r="Q1098">
        <v>1</v>
      </c>
      <c r="R1098">
        <v>1</v>
      </c>
      <c r="S1098">
        <v>0</v>
      </c>
      <c r="T1098">
        <v>0</v>
      </c>
      <c r="U1098">
        <v>0</v>
      </c>
      <c r="V1098">
        <v>0</v>
      </c>
      <c r="W1098">
        <v>1</v>
      </c>
      <c r="X1098">
        <v>1</v>
      </c>
      <c r="Y1098">
        <v>1</v>
      </c>
      <c r="Z1098">
        <v>0</v>
      </c>
      <c r="AA1098">
        <v>0</v>
      </c>
      <c r="AB1098">
        <v>0</v>
      </c>
    </row>
    <row r="1099" spans="1:28" x14ac:dyDescent="0.35">
      <c r="A1099" t="s">
        <v>1849</v>
      </c>
      <c r="B1099" s="1">
        <v>44279</v>
      </c>
      <c r="C1099" s="1">
        <v>44279</v>
      </c>
      <c r="D1099">
        <v>1</v>
      </c>
      <c r="E1099" t="s">
        <v>1867</v>
      </c>
      <c r="F1099" s="1">
        <v>44279</v>
      </c>
      <c r="G1099">
        <v>0</v>
      </c>
      <c r="H1099" s="1">
        <v>44308</v>
      </c>
      <c r="I1099">
        <v>0</v>
      </c>
      <c r="J1099" t="s">
        <v>1898</v>
      </c>
      <c r="K1099" t="s">
        <v>1898</v>
      </c>
      <c r="L1099" t="s">
        <v>1898</v>
      </c>
      <c r="M1099" t="s">
        <v>1898</v>
      </c>
      <c r="N1099" t="s">
        <v>1898</v>
      </c>
      <c r="O1099" t="s">
        <v>1898</v>
      </c>
      <c r="P1099">
        <v>1</v>
      </c>
      <c r="Q1099">
        <v>1</v>
      </c>
      <c r="R1099">
        <v>1</v>
      </c>
      <c r="S1099">
        <v>0</v>
      </c>
      <c r="T1099">
        <v>0</v>
      </c>
      <c r="U1099">
        <v>0</v>
      </c>
      <c r="V1099">
        <v>0</v>
      </c>
      <c r="W1099">
        <v>1</v>
      </c>
      <c r="X1099">
        <v>1</v>
      </c>
      <c r="Y1099">
        <v>1</v>
      </c>
      <c r="Z1099">
        <v>0</v>
      </c>
      <c r="AA1099">
        <v>0</v>
      </c>
      <c r="AB1099">
        <v>0</v>
      </c>
    </row>
    <row r="1100" spans="1:28" x14ac:dyDescent="0.35">
      <c r="A1100" t="s">
        <v>1849</v>
      </c>
      <c r="B1100" s="1">
        <v>44280</v>
      </c>
      <c r="C1100" s="1">
        <v>44287</v>
      </c>
      <c r="D1100">
        <v>1</v>
      </c>
      <c r="E1100" t="s">
        <v>1867</v>
      </c>
      <c r="F1100" s="1">
        <v>44279</v>
      </c>
      <c r="G1100">
        <v>1</v>
      </c>
      <c r="H1100" s="1">
        <v>44308</v>
      </c>
      <c r="I1100">
        <v>0</v>
      </c>
      <c r="J1100" t="s">
        <v>1898</v>
      </c>
      <c r="K1100" t="s">
        <v>1898</v>
      </c>
      <c r="L1100" t="s">
        <v>1898</v>
      </c>
      <c r="M1100" t="s">
        <v>1898</v>
      </c>
      <c r="N1100" t="s">
        <v>1898</v>
      </c>
      <c r="O1100" t="s">
        <v>1898</v>
      </c>
      <c r="P1100">
        <v>1</v>
      </c>
      <c r="Q1100">
        <v>1</v>
      </c>
      <c r="R1100">
        <v>1</v>
      </c>
      <c r="S1100">
        <v>0</v>
      </c>
      <c r="T1100">
        <v>0</v>
      </c>
      <c r="U1100">
        <v>0</v>
      </c>
      <c r="V1100">
        <v>0</v>
      </c>
      <c r="W1100">
        <v>1</v>
      </c>
      <c r="X1100">
        <v>1</v>
      </c>
      <c r="Y1100">
        <v>1</v>
      </c>
      <c r="Z1100">
        <v>0</v>
      </c>
      <c r="AA1100">
        <v>0</v>
      </c>
      <c r="AB1100">
        <v>0</v>
      </c>
    </row>
    <row r="1101" spans="1:28" x14ac:dyDescent="0.35">
      <c r="A1101" t="s">
        <v>1849</v>
      </c>
      <c r="B1101" s="1">
        <v>44286</v>
      </c>
      <c r="C1101" s="1">
        <v>44701</v>
      </c>
      <c r="D1101">
        <v>1</v>
      </c>
      <c r="E1101" t="s">
        <v>1850</v>
      </c>
      <c r="F1101" s="1">
        <v>44231</v>
      </c>
      <c r="G1101">
        <v>3</v>
      </c>
      <c r="H1101" s="1">
        <v>44286</v>
      </c>
      <c r="I1101">
        <v>1</v>
      </c>
      <c r="J1101">
        <v>1</v>
      </c>
      <c r="K1101">
        <v>1</v>
      </c>
      <c r="L1101">
        <v>0</v>
      </c>
      <c r="M1101">
        <v>0</v>
      </c>
      <c r="N1101">
        <v>0</v>
      </c>
      <c r="O1101">
        <v>0</v>
      </c>
      <c r="P1101">
        <v>1</v>
      </c>
      <c r="Q1101">
        <v>1</v>
      </c>
      <c r="R1101">
        <v>1</v>
      </c>
      <c r="S1101">
        <v>0</v>
      </c>
      <c r="T1101">
        <v>0</v>
      </c>
      <c r="U1101">
        <v>0</v>
      </c>
      <c r="V1101">
        <v>0</v>
      </c>
      <c r="W1101">
        <v>1</v>
      </c>
      <c r="X1101">
        <v>1</v>
      </c>
      <c r="Y1101">
        <v>1</v>
      </c>
      <c r="Z1101">
        <v>0</v>
      </c>
      <c r="AA1101">
        <v>0</v>
      </c>
      <c r="AB1101">
        <v>0</v>
      </c>
    </row>
    <row r="1102" spans="1:28" x14ac:dyDescent="0.35">
      <c r="A1102" t="s">
        <v>1849</v>
      </c>
      <c r="B1102" s="1">
        <v>44288</v>
      </c>
      <c r="C1102" s="1">
        <v>44307</v>
      </c>
      <c r="D1102">
        <v>1</v>
      </c>
      <c r="E1102" t="s">
        <v>1867</v>
      </c>
      <c r="F1102" s="1">
        <v>44279</v>
      </c>
      <c r="G1102">
        <v>2</v>
      </c>
      <c r="H1102" s="1">
        <v>44308</v>
      </c>
      <c r="I1102">
        <v>0</v>
      </c>
      <c r="J1102" t="s">
        <v>1898</v>
      </c>
      <c r="K1102" t="s">
        <v>1898</v>
      </c>
      <c r="L1102" t="s">
        <v>1898</v>
      </c>
      <c r="M1102" t="s">
        <v>1898</v>
      </c>
      <c r="N1102" t="s">
        <v>1898</v>
      </c>
      <c r="O1102" t="s">
        <v>1898</v>
      </c>
      <c r="P1102">
        <v>1</v>
      </c>
      <c r="Q1102">
        <v>1</v>
      </c>
      <c r="R1102">
        <v>1</v>
      </c>
      <c r="S1102">
        <v>0</v>
      </c>
      <c r="T1102">
        <v>0</v>
      </c>
      <c r="U1102">
        <v>0</v>
      </c>
      <c r="V1102">
        <v>0</v>
      </c>
      <c r="W1102">
        <v>1</v>
      </c>
      <c r="X1102">
        <v>1</v>
      </c>
      <c r="Y1102">
        <v>1</v>
      </c>
      <c r="Z1102">
        <v>0</v>
      </c>
      <c r="AA1102">
        <v>0</v>
      </c>
      <c r="AB1102">
        <v>0</v>
      </c>
    </row>
    <row r="1103" spans="1:28" x14ac:dyDescent="0.35">
      <c r="A1103" t="s">
        <v>1849</v>
      </c>
      <c r="B1103" s="1">
        <v>44293</v>
      </c>
      <c r="C1103" s="1">
        <v>44701</v>
      </c>
      <c r="D1103">
        <v>1</v>
      </c>
      <c r="E1103" t="s">
        <v>1859</v>
      </c>
      <c r="F1103" s="1">
        <v>44286</v>
      </c>
      <c r="G1103">
        <v>3</v>
      </c>
      <c r="H1103" s="1">
        <v>44294</v>
      </c>
      <c r="I1103">
        <v>1</v>
      </c>
      <c r="J1103">
        <v>1</v>
      </c>
      <c r="K1103">
        <v>1</v>
      </c>
      <c r="L1103">
        <v>0</v>
      </c>
      <c r="M1103">
        <v>0</v>
      </c>
      <c r="N1103">
        <v>0</v>
      </c>
      <c r="O1103">
        <v>0</v>
      </c>
      <c r="P1103">
        <v>1</v>
      </c>
      <c r="Q1103">
        <v>1</v>
      </c>
      <c r="R1103">
        <v>1</v>
      </c>
      <c r="S1103">
        <v>0</v>
      </c>
      <c r="T1103">
        <v>0</v>
      </c>
      <c r="U1103">
        <v>0</v>
      </c>
      <c r="V1103">
        <v>0</v>
      </c>
      <c r="W1103">
        <v>1</v>
      </c>
      <c r="X1103">
        <v>1</v>
      </c>
      <c r="Y1103">
        <v>1</v>
      </c>
      <c r="Z1103">
        <v>0</v>
      </c>
      <c r="AA1103">
        <v>0</v>
      </c>
      <c r="AB1103">
        <v>0</v>
      </c>
    </row>
    <row r="1104" spans="1:28" x14ac:dyDescent="0.35">
      <c r="A1104" t="s">
        <v>1849</v>
      </c>
      <c r="B1104" s="1">
        <v>44293</v>
      </c>
      <c r="C1104" s="1">
        <v>44701</v>
      </c>
      <c r="D1104">
        <v>1</v>
      </c>
      <c r="E1104" t="s">
        <v>1864</v>
      </c>
      <c r="F1104" s="1">
        <v>44260</v>
      </c>
      <c r="G1104">
        <v>3</v>
      </c>
      <c r="H1104" s="1">
        <v>44294</v>
      </c>
      <c r="I1104">
        <v>1</v>
      </c>
      <c r="J1104">
        <v>1</v>
      </c>
      <c r="K1104">
        <v>1</v>
      </c>
      <c r="L1104">
        <v>0</v>
      </c>
      <c r="M1104">
        <v>0</v>
      </c>
      <c r="N1104">
        <v>0</v>
      </c>
      <c r="O1104">
        <v>0</v>
      </c>
      <c r="P1104">
        <v>1</v>
      </c>
      <c r="Q1104">
        <v>1</v>
      </c>
      <c r="R1104">
        <v>1</v>
      </c>
      <c r="S1104">
        <v>0</v>
      </c>
      <c r="T1104">
        <v>0</v>
      </c>
      <c r="U1104">
        <v>0</v>
      </c>
      <c r="V1104">
        <v>0</v>
      </c>
      <c r="W1104">
        <v>1</v>
      </c>
      <c r="X1104">
        <v>1</v>
      </c>
      <c r="Y1104">
        <v>1</v>
      </c>
      <c r="Z1104">
        <v>0</v>
      </c>
      <c r="AA1104">
        <v>0</v>
      </c>
      <c r="AB1104">
        <v>0</v>
      </c>
    </row>
    <row r="1105" spans="1:28" x14ac:dyDescent="0.35">
      <c r="A1105" t="s">
        <v>1849</v>
      </c>
      <c r="B1105" s="1">
        <v>44293</v>
      </c>
      <c r="C1105" s="1">
        <v>44701</v>
      </c>
      <c r="D1105">
        <v>1</v>
      </c>
      <c r="E1105" t="s">
        <v>1856</v>
      </c>
      <c r="F1105" s="1">
        <v>44258</v>
      </c>
      <c r="G1105">
        <v>3</v>
      </c>
      <c r="H1105" s="1">
        <v>44294</v>
      </c>
      <c r="I1105">
        <v>1</v>
      </c>
      <c r="J1105">
        <v>1</v>
      </c>
      <c r="K1105">
        <v>1</v>
      </c>
      <c r="L1105">
        <v>0</v>
      </c>
      <c r="M1105">
        <v>0</v>
      </c>
      <c r="N1105">
        <v>0</v>
      </c>
      <c r="O1105">
        <v>0</v>
      </c>
      <c r="P1105">
        <v>1</v>
      </c>
      <c r="Q1105">
        <v>1</v>
      </c>
      <c r="R1105">
        <v>1</v>
      </c>
      <c r="S1105">
        <v>0</v>
      </c>
      <c r="T1105">
        <v>0</v>
      </c>
      <c r="U1105">
        <v>0</v>
      </c>
      <c r="V1105">
        <v>0</v>
      </c>
      <c r="W1105">
        <v>1</v>
      </c>
      <c r="X1105">
        <v>1</v>
      </c>
      <c r="Y1105">
        <v>1</v>
      </c>
      <c r="Z1105">
        <v>0</v>
      </c>
      <c r="AA1105">
        <v>0</v>
      </c>
      <c r="AB1105">
        <v>0</v>
      </c>
    </row>
    <row r="1106" spans="1:28" x14ac:dyDescent="0.35">
      <c r="A1106" t="s">
        <v>1849</v>
      </c>
      <c r="B1106" s="1">
        <v>44294</v>
      </c>
      <c r="C1106" s="1">
        <v>44701</v>
      </c>
      <c r="D1106">
        <v>1</v>
      </c>
      <c r="E1106" t="s">
        <v>1852</v>
      </c>
      <c r="F1106" s="1">
        <v>44256</v>
      </c>
      <c r="G1106">
        <v>3</v>
      </c>
      <c r="H1106" s="1">
        <v>44294</v>
      </c>
      <c r="I1106">
        <v>1</v>
      </c>
      <c r="J1106">
        <v>0</v>
      </c>
      <c r="K1106">
        <v>0</v>
      </c>
      <c r="L1106">
        <v>1</v>
      </c>
      <c r="M1106">
        <v>0</v>
      </c>
      <c r="N1106">
        <v>0</v>
      </c>
      <c r="O1106">
        <v>0</v>
      </c>
      <c r="P1106">
        <v>1</v>
      </c>
      <c r="Q1106">
        <v>0</v>
      </c>
      <c r="R1106">
        <v>0</v>
      </c>
      <c r="S1106">
        <v>1</v>
      </c>
      <c r="T1106">
        <v>0</v>
      </c>
      <c r="U1106">
        <v>0</v>
      </c>
      <c r="V1106">
        <v>0</v>
      </c>
      <c r="W1106">
        <v>1</v>
      </c>
      <c r="X1106">
        <v>0</v>
      </c>
      <c r="Y1106">
        <v>0</v>
      </c>
      <c r="Z1106">
        <v>1</v>
      </c>
      <c r="AA1106">
        <v>0</v>
      </c>
      <c r="AB1106">
        <v>0</v>
      </c>
    </row>
    <row r="1107" spans="1:28" x14ac:dyDescent="0.35">
      <c r="A1107" t="s">
        <v>1849</v>
      </c>
      <c r="B1107" s="1">
        <v>44308</v>
      </c>
      <c r="C1107" s="1">
        <v>44701</v>
      </c>
      <c r="D1107">
        <v>1</v>
      </c>
      <c r="E1107" t="s">
        <v>1867</v>
      </c>
      <c r="F1107" s="1">
        <v>44279</v>
      </c>
      <c r="G1107">
        <v>5</v>
      </c>
      <c r="H1107" s="1">
        <v>44308</v>
      </c>
      <c r="I1107">
        <v>0</v>
      </c>
      <c r="J1107" t="s">
        <v>1898</v>
      </c>
      <c r="K1107" t="s">
        <v>1898</v>
      </c>
      <c r="L1107" t="s">
        <v>1898</v>
      </c>
      <c r="M1107" t="s">
        <v>1898</v>
      </c>
      <c r="N1107" t="s">
        <v>1898</v>
      </c>
      <c r="O1107" t="s">
        <v>1898</v>
      </c>
      <c r="P1107">
        <v>1</v>
      </c>
      <c r="Q1107">
        <v>1</v>
      </c>
      <c r="R1107">
        <v>1</v>
      </c>
      <c r="S1107">
        <v>0</v>
      </c>
      <c r="T1107">
        <v>0</v>
      </c>
      <c r="U1107">
        <v>0</v>
      </c>
      <c r="V1107">
        <v>0</v>
      </c>
      <c r="W1107">
        <v>1</v>
      </c>
      <c r="X1107">
        <v>1</v>
      </c>
      <c r="Y1107">
        <v>1</v>
      </c>
      <c r="Z1107">
        <v>0</v>
      </c>
      <c r="AA1107">
        <v>0</v>
      </c>
      <c r="AB1107">
        <v>0</v>
      </c>
    </row>
    <row r="1108" spans="1:28" x14ac:dyDescent="0.35">
      <c r="A1108" t="s">
        <v>1849</v>
      </c>
      <c r="B1108" s="1">
        <v>44607</v>
      </c>
      <c r="C1108" s="1">
        <v>44630</v>
      </c>
      <c r="D1108">
        <v>1</v>
      </c>
      <c r="E1108" t="s">
        <v>1141</v>
      </c>
      <c r="F1108" s="1">
        <v>44242</v>
      </c>
      <c r="G1108">
        <v>0</v>
      </c>
      <c r="H1108" s="1">
        <v>44245</v>
      </c>
      <c r="I1108">
        <v>1</v>
      </c>
      <c r="J1108">
        <v>0</v>
      </c>
      <c r="K1108">
        <v>0</v>
      </c>
      <c r="L1108">
        <v>1</v>
      </c>
      <c r="M1108">
        <v>0</v>
      </c>
      <c r="N1108">
        <v>0</v>
      </c>
      <c r="O1108">
        <v>0</v>
      </c>
      <c r="P1108">
        <v>1</v>
      </c>
      <c r="Q1108">
        <v>0</v>
      </c>
      <c r="R1108">
        <v>0</v>
      </c>
      <c r="S1108">
        <v>1</v>
      </c>
      <c r="T1108">
        <v>0</v>
      </c>
      <c r="U1108">
        <v>0</v>
      </c>
      <c r="V1108">
        <v>0</v>
      </c>
      <c r="W1108">
        <v>1</v>
      </c>
      <c r="X1108">
        <v>0</v>
      </c>
      <c r="Y1108">
        <v>0</v>
      </c>
      <c r="Z1108">
        <v>1</v>
      </c>
      <c r="AA1108">
        <v>0</v>
      </c>
      <c r="AB1108">
        <v>0</v>
      </c>
    </row>
    <row r="1109" spans="1:28" x14ac:dyDescent="0.35">
      <c r="A1109" t="s">
        <v>1849</v>
      </c>
      <c r="B1109" s="1">
        <v>44631</v>
      </c>
      <c r="C1109" s="1">
        <v>44701</v>
      </c>
      <c r="D1109">
        <v>1</v>
      </c>
      <c r="E1109" t="s">
        <v>1141</v>
      </c>
      <c r="F1109" s="1">
        <v>44242</v>
      </c>
      <c r="G1109">
        <v>3</v>
      </c>
      <c r="H1109" s="1">
        <v>44245</v>
      </c>
      <c r="I1109">
        <v>1</v>
      </c>
      <c r="J1109">
        <v>0</v>
      </c>
      <c r="K1109">
        <v>0</v>
      </c>
      <c r="L1109">
        <v>1</v>
      </c>
      <c r="M1109">
        <v>0</v>
      </c>
      <c r="N1109">
        <v>0</v>
      </c>
      <c r="O1109">
        <v>0</v>
      </c>
      <c r="P1109">
        <v>1</v>
      </c>
      <c r="Q1109">
        <v>0</v>
      </c>
      <c r="R1109">
        <v>0</v>
      </c>
      <c r="S1109">
        <v>1</v>
      </c>
      <c r="T1109">
        <v>0</v>
      </c>
      <c r="U1109">
        <v>0</v>
      </c>
      <c r="V1109">
        <v>0</v>
      </c>
      <c r="W1109">
        <v>1</v>
      </c>
      <c r="X1109">
        <v>0</v>
      </c>
      <c r="Y1109">
        <v>0</v>
      </c>
      <c r="Z1109">
        <v>1</v>
      </c>
      <c r="AA1109">
        <v>0</v>
      </c>
      <c r="AB1109">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Data</vt:lpstr>
      <vt:lpstr>Statistical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Lizzy Platt</dc:creator>
  <cp:lastModifiedBy>Lizzy Platt</cp:lastModifiedBy>
  <dcterms:created xsi:type="dcterms:W3CDTF">2023-01-23T23:10:49Z</dcterms:created>
  <dcterms:modified xsi:type="dcterms:W3CDTF">2023-01-23T23:56:18Z</dcterms:modified>
</cp:coreProperties>
</file>